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Смета 12 гр. по ФЕР" sheetId="5" r:id="rId1"/>
    <sheet name="Source" sheetId="1" r:id="rId2"/>
    <sheet name="SourceObSm" sheetId="2" r:id="rId3"/>
    <sheet name="SmtRes" sheetId="3" r:id="rId4"/>
    <sheet name="EtalonRes" sheetId="4" r:id="rId5"/>
  </sheets>
  <definedNames>
    <definedName name="_xlnm.Print_Titles" localSheetId="0">'Смета 12 гр. по ФЕР'!$38:$38</definedName>
    <definedName name="_xlnm.Print_Area" localSheetId="0">'Смета 12 гр. по ФЕР'!$A$1:$L$331</definedName>
  </definedNames>
  <calcPr calcId="145621"/>
</workbook>
</file>

<file path=xl/calcChain.xml><?xml version="1.0" encoding="utf-8"?>
<calcChain xmlns="http://schemas.openxmlformats.org/spreadsheetml/2006/main">
  <c r="AD21" i="5" l="1"/>
  <c r="I329" i="5"/>
  <c r="I326" i="5"/>
  <c r="D329" i="5"/>
  <c r="D326" i="5"/>
  <c r="Y306" i="5"/>
  <c r="X306" i="5"/>
  <c r="W306" i="5"/>
  <c r="D301" i="5"/>
  <c r="C301" i="5"/>
  <c r="B301" i="5"/>
  <c r="Y300" i="5"/>
  <c r="X300" i="5"/>
  <c r="W300" i="5"/>
  <c r="D295" i="5"/>
  <c r="C295" i="5"/>
  <c r="B295" i="5"/>
  <c r="Y294" i="5"/>
  <c r="X294" i="5"/>
  <c r="W294" i="5"/>
  <c r="D289" i="5"/>
  <c r="C289" i="5"/>
  <c r="B289" i="5"/>
  <c r="Z288" i="5"/>
  <c r="Y288" i="5"/>
  <c r="W288" i="5"/>
  <c r="D281" i="5"/>
  <c r="C281" i="5"/>
  <c r="Z280" i="5"/>
  <c r="Y280" i="5"/>
  <c r="W280" i="5"/>
  <c r="D274" i="5"/>
  <c r="C274" i="5"/>
  <c r="Z273" i="5"/>
  <c r="Y273" i="5"/>
  <c r="W273" i="5"/>
  <c r="D267" i="5"/>
  <c r="C267" i="5"/>
  <c r="Z266" i="5"/>
  <c r="Y266" i="5"/>
  <c r="W266" i="5"/>
  <c r="Z265" i="5"/>
  <c r="Y265" i="5"/>
  <c r="W265" i="5"/>
  <c r="D265" i="5"/>
  <c r="B265" i="5"/>
  <c r="D257" i="5"/>
  <c r="C257" i="5"/>
  <c r="Z256" i="5"/>
  <c r="Y256" i="5"/>
  <c r="W256" i="5"/>
  <c r="Z255" i="5"/>
  <c r="Y255" i="5"/>
  <c r="W255" i="5"/>
  <c r="D255" i="5"/>
  <c r="B255" i="5"/>
  <c r="D247" i="5"/>
  <c r="C247" i="5"/>
  <c r="Z246" i="5"/>
  <c r="Y246" i="5"/>
  <c r="W246" i="5"/>
  <c r="Z245" i="5"/>
  <c r="Y245" i="5"/>
  <c r="W245" i="5"/>
  <c r="D245" i="5"/>
  <c r="C245" i="5"/>
  <c r="B245" i="5"/>
  <c r="D237" i="5"/>
  <c r="C237" i="5"/>
  <c r="Z236" i="5"/>
  <c r="Y236" i="5"/>
  <c r="W236" i="5"/>
  <c r="Z235" i="5"/>
  <c r="Y235" i="5"/>
  <c r="W235" i="5"/>
  <c r="D235" i="5"/>
  <c r="C235" i="5"/>
  <c r="B235" i="5"/>
  <c r="Z234" i="5"/>
  <c r="Y234" i="5"/>
  <c r="W234" i="5"/>
  <c r="D234" i="5"/>
  <c r="C234" i="5"/>
  <c r="B234" i="5"/>
  <c r="D226" i="5"/>
  <c r="C226" i="5"/>
  <c r="Z225" i="5"/>
  <c r="Y225" i="5"/>
  <c r="W225" i="5"/>
  <c r="Z224" i="5"/>
  <c r="X224" i="5"/>
  <c r="W224" i="5"/>
  <c r="D224" i="5"/>
  <c r="B224" i="5"/>
  <c r="D216" i="5"/>
  <c r="C216" i="5"/>
  <c r="Z215" i="5"/>
  <c r="Y215" i="5"/>
  <c r="W215" i="5"/>
  <c r="Z214" i="5"/>
  <c r="X214" i="5"/>
  <c r="W214" i="5"/>
  <c r="D214" i="5"/>
  <c r="B214" i="5"/>
  <c r="Z213" i="5"/>
  <c r="X213" i="5"/>
  <c r="W213" i="5"/>
  <c r="D213" i="5"/>
  <c r="B213" i="5"/>
  <c r="Z212" i="5"/>
  <c r="X212" i="5"/>
  <c r="W212" i="5"/>
  <c r="D212" i="5"/>
  <c r="B212" i="5"/>
  <c r="D204" i="5"/>
  <c r="C204" i="5"/>
  <c r="Z203" i="5"/>
  <c r="Y203" i="5"/>
  <c r="W203" i="5"/>
  <c r="Z202" i="5"/>
  <c r="X202" i="5"/>
  <c r="W202" i="5"/>
  <c r="D202" i="5"/>
  <c r="B202" i="5"/>
  <c r="D196" i="5"/>
  <c r="C196" i="5"/>
  <c r="Z195" i="5"/>
  <c r="Y195" i="5"/>
  <c r="W195" i="5"/>
  <c r="Z194" i="5"/>
  <c r="X194" i="5"/>
  <c r="W194" i="5"/>
  <c r="D194" i="5"/>
  <c r="B194" i="5"/>
  <c r="D188" i="5"/>
  <c r="C188" i="5"/>
  <c r="Z187" i="5"/>
  <c r="Y187" i="5"/>
  <c r="W187" i="5"/>
  <c r="Z186" i="5"/>
  <c r="Y186" i="5"/>
  <c r="W186" i="5"/>
  <c r="D186" i="5"/>
  <c r="B186" i="5"/>
  <c r="D178" i="5"/>
  <c r="C178" i="5"/>
  <c r="Z177" i="5"/>
  <c r="Y177" i="5"/>
  <c r="W177" i="5"/>
  <c r="Z176" i="5"/>
  <c r="X176" i="5"/>
  <c r="W176" i="5"/>
  <c r="D176" i="5"/>
  <c r="B176" i="5"/>
  <c r="D168" i="5"/>
  <c r="C168" i="5"/>
  <c r="Z167" i="5"/>
  <c r="Y167" i="5"/>
  <c r="W167" i="5"/>
  <c r="Z166" i="5"/>
  <c r="X166" i="5"/>
  <c r="W166" i="5"/>
  <c r="D166" i="5"/>
  <c r="B166" i="5"/>
  <c r="D160" i="5"/>
  <c r="C160" i="5"/>
  <c r="Z159" i="5"/>
  <c r="Y159" i="5"/>
  <c r="W159" i="5"/>
  <c r="Z158" i="5"/>
  <c r="X158" i="5"/>
  <c r="W158" i="5"/>
  <c r="D158" i="5"/>
  <c r="B158" i="5"/>
  <c r="Z157" i="5"/>
  <c r="X157" i="5"/>
  <c r="W157" i="5"/>
  <c r="D157" i="5"/>
  <c r="B157" i="5"/>
  <c r="D151" i="5"/>
  <c r="C151" i="5"/>
  <c r="Z150" i="5"/>
  <c r="Y150" i="5"/>
  <c r="W150" i="5"/>
  <c r="Z149" i="5"/>
  <c r="Y149" i="5"/>
  <c r="W149" i="5"/>
  <c r="D149" i="5"/>
  <c r="C149" i="5"/>
  <c r="B149" i="5"/>
  <c r="D141" i="5"/>
  <c r="C141" i="5"/>
  <c r="Z140" i="5"/>
  <c r="Y140" i="5"/>
  <c r="W140" i="5"/>
  <c r="Z139" i="5"/>
  <c r="Y139" i="5"/>
  <c r="W139" i="5"/>
  <c r="D139" i="5"/>
  <c r="C139" i="5"/>
  <c r="B139" i="5"/>
  <c r="D131" i="5"/>
  <c r="C131" i="5"/>
  <c r="Z130" i="5"/>
  <c r="Y130" i="5"/>
  <c r="W130" i="5"/>
  <c r="Z129" i="5"/>
  <c r="Y129" i="5"/>
  <c r="W129" i="5"/>
  <c r="D129" i="5"/>
  <c r="C129" i="5"/>
  <c r="B129" i="5"/>
  <c r="D121" i="5"/>
  <c r="C121" i="5"/>
  <c r="Z120" i="5"/>
  <c r="Y120" i="5"/>
  <c r="W120" i="5"/>
  <c r="Z119" i="5"/>
  <c r="Y119" i="5"/>
  <c r="W119" i="5"/>
  <c r="D119" i="5"/>
  <c r="B119" i="5"/>
  <c r="D112" i="5"/>
  <c r="C112" i="5"/>
  <c r="Z111" i="5"/>
  <c r="Y111" i="5"/>
  <c r="W111" i="5"/>
  <c r="Z110" i="5"/>
  <c r="X110" i="5"/>
  <c r="W110" i="5"/>
  <c r="D110" i="5"/>
  <c r="B110" i="5"/>
  <c r="Z109" i="5"/>
  <c r="X109" i="5"/>
  <c r="W109" i="5"/>
  <c r="D109" i="5"/>
  <c r="B109" i="5"/>
  <c r="Z108" i="5"/>
  <c r="X108" i="5"/>
  <c r="W108" i="5"/>
  <c r="D108" i="5"/>
  <c r="B108" i="5"/>
  <c r="D102" i="5"/>
  <c r="C102" i="5"/>
  <c r="Z101" i="5"/>
  <c r="Y101" i="5"/>
  <c r="W101" i="5"/>
  <c r="Z100" i="5"/>
  <c r="X100" i="5"/>
  <c r="W100" i="5"/>
  <c r="D100" i="5"/>
  <c r="B100" i="5"/>
  <c r="Z99" i="5"/>
  <c r="X99" i="5"/>
  <c r="W99" i="5"/>
  <c r="D99" i="5"/>
  <c r="B99" i="5"/>
  <c r="D91" i="5"/>
  <c r="C91" i="5"/>
  <c r="Z90" i="5"/>
  <c r="X90" i="5"/>
  <c r="W90" i="5"/>
  <c r="Z89" i="5"/>
  <c r="X89" i="5"/>
  <c r="W89" i="5"/>
  <c r="D89" i="5"/>
  <c r="B89" i="5"/>
  <c r="D83" i="5"/>
  <c r="Z82" i="5"/>
  <c r="Y82" i="5"/>
  <c r="W82" i="5"/>
  <c r="Z81" i="5"/>
  <c r="Y81" i="5"/>
  <c r="W81" i="5"/>
  <c r="D81" i="5"/>
  <c r="B81" i="5"/>
  <c r="D75" i="5"/>
  <c r="C75" i="5"/>
  <c r="Z74" i="5"/>
  <c r="Y74" i="5"/>
  <c r="W74" i="5"/>
  <c r="Z73" i="5"/>
  <c r="X73" i="5"/>
  <c r="W73" i="5"/>
  <c r="D73" i="5"/>
  <c r="B73" i="5"/>
  <c r="D65" i="5"/>
  <c r="C65" i="5"/>
  <c r="Z64" i="5"/>
  <c r="Y64" i="5"/>
  <c r="W64" i="5"/>
  <c r="Z63" i="5"/>
  <c r="X63" i="5"/>
  <c r="W63" i="5"/>
  <c r="D63" i="5"/>
  <c r="B63" i="5"/>
  <c r="D57" i="5"/>
  <c r="C57" i="5"/>
  <c r="Z56" i="5"/>
  <c r="Y56" i="5"/>
  <c r="W56" i="5"/>
  <c r="Z55" i="5"/>
  <c r="X55" i="5"/>
  <c r="W55" i="5"/>
  <c r="D55" i="5"/>
  <c r="B55" i="5"/>
  <c r="D49" i="5"/>
  <c r="C49" i="5"/>
  <c r="Z48" i="5"/>
  <c r="Y48" i="5"/>
  <c r="W48" i="5"/>
  <c r="Z47" i="5"/>
  <c r="X47" i="5"/>
  <c r="W47" i="5"/>
  <c r="D47" i="5"/>
  <c r="B47" i="5"/>
  <c r="D41" i="5"/>
  <c r="C41" i="5"/>
  <c r="A40" i="5"/>
  <c r="A1" i="5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1" i="3"/>
  <c r="CY1" i="3"/>
  <c r="CZ1" i="3"/>
  <c r="DB1" i="3" s="1"/>
  <c r="DA1" i="3"/>
  <c r="DC1" i="3"/>
  <c r="A2" i="3"/>
  <c r="CY2" i="3"/>
  <c r="CZ2" i="3"/>
  <c r="DB2" i="3" s="1"/>
  <c r="DA2" i="3"/>
  <c r="DC2" i="3"/>
  <c r="A3" i="3"/>
  <c r="CY3" i="3"/>
  <c r="CZ3" i="3"/>
  <c r="DB3" i="3" s="1"/>
  <c r="DA3" i="3"/>
  <c r="DC3" i="3"/>
  <c r="A4" i="3"/>
  <c r="CY4" i="3"/>
  <c r="CZ4" i="3"/>
  <c r="DA4" i="3"/>
  <c r="DB4" i="3"/>
  <c r="DC4" i="3"/>
  <c r="A5" i="3"/>
  <c r="CY5" i="3"/>
  <c r="CZ5" i="3"/>
  <c r="DB5" i="3" s="1"/>
  <c r="DA5" i="3"/>
  <c r="DC5" i="3"/>
  <c r="A6" i="3"/>
  <c r="CY6" i="3"/>
  <c r="CZ6" i="3"/>
  <c r="DB6" i="3" s="1"/>
  <c r="DA6" i="3"/>
  <c r="DC6" i="3"/>
  <c r="A7" i="3"/>
  <c r="CY7" i="3"/>
  <c r="CZ7" i="3"/>
  <c r="DB7" i="3" s="1"/>
  <c r="DA7" i="3"/>
  <c r="DC7" i="3"/>
  <c r="A8" i="3"/>
  <c r="CY8" i="3"/>
  <c r="CZ8" i="3"/>
  <c r="DB8" i="3" s="1"/>
  <c r="DA8" i="3"/>
  <c r="DC8" i="3"/>
  <c r="A9" i="3"/>
  <c r="CY9" i="3"/>
  <c r="CZ9" i="3"/>
  <c r="DB9" i="3" s="1"/>
  <c r="DA9" i="3"/>
  <c r="DC9" i="3"/>
  <c r="A10" i="3"/>
  <c r="CY10" i="3"/>
  <c r="CZ10" i="3"/>
  <c r="DB10" i="3" s="1"/>
  <c r="DA10" i="3"/>
  <c r="DC10" i="3"/>
  <c r="A11" i="3"/>
  <c r="CY11" i="3"/>
  <c r="CZ11" i="3"/>
  <c r="DB11" i="3" s="1"/>
  <c r="DA11" i="3"/>
  <c r="DC11" i="3"/>
  <c r="A12" i="3"/>
  <c r="CY12" i="3"/>
  <c r="CZ12" i="3"/>
  <c r="DB12" i="3" s="1"/>
  <c r="DA12" i="3"/>
  <c r="DC12" i="3"/>
  <c r="A13" i="3"/>
  <c r="CY13" i="3"/>
  <c r="CZ13" i="3"/>
  <c r="DB13" i="3" s="1"/>
  <c r="DA13" i="3"/>
  <c r="DC13" i="3"/>
  <c r="A14" i="3"/>
  <c r="CY14" i="3"/>
  <c r="CZ14" i="3"/>
  <c r="DB14" i="3" s="1"/>
  <c r="DA14" i="3"/>
  <c r="DC14" i="3"/>
  <c r="A15" i="3"/>
  <c r="CY15" i="3"/>
  <c r="CZ15" i="3"/>
  <c r="DB15" i="3" s="1"/>
  <c r="DA15" i="3"/>
  <c r="DC15" i="3"/>
  <c r="A16" i="3"/>
  <c r="CY16" i="3"/>
  <c r="CZ16" i="3"/>
  <c r="DB16" i="3" s="1"/>
  <c r="DA16" i="3"/>
  <c r="DC16" i="3"/>
  <c r="A17" i="3"/>
  <c r="CY17" i="3"/>
  <c r="CZ17" i="3"/>
  <c r="DB17" i="3" s="1"/>
  <c r="DA17" i="3"/>
  <c r="DC17" i="3"/>
  <c r="A18" i="3"/>
  <c r="CY18" i="3"/>
  <c r="CZ18" i="3"/>
  <c r="DB18" i="3" s="1"/>
  <c r="DA18" i="3"/>
  <c r="DC18" i="3"/>
  <c r="A19" i="3"/>
  <c r="CY19" i="3"/>
  <c r="CZ19" i="3"/>
  <c r="DB19" i="3" s="1"/>
  <c r="DA19" i="3"/>
  <c r="DC19" i="3"/>
  <c r="A20" i="3"/>
  <c r="CY20" i="3"/>
  <c r="CZ20" i="3"/>
  <c r="DA20" i="3"/>
  <c r="DB20" i="3"/>
  <c r="DC20" i="3"/>
  <c r="A21" i="3"/>
  <c r="CY21" i="3"/>
  <c r="CZ21" i="3"/>
  <c r="DB21" i="3" s="1"/>
  <c r="DA21" i="3"/>
  <c r="DC21" i="3"/>
  <c r="A22" i="3"/>
  <c r="CY22" i="3"/>
  <c r="CZ22" i="3"/>
  <c r="DB22" i="3" s="1"/>
  <c r="DA22" i="3"/>
  <c r="DC22" i="3"/>
  <c r="A23" i="3"/>
  <c r="CY23" i="3"/>
  <c r="CZ23" i="3"/>
  <c r="DB23" i="3" s="1"/>
  <c r="DA23" i="3"/>
  <c r="DC23" i="3"/>
  <c r="A24" i="3"/>
  <c r="CY24" i="3"/>
  <c r="CZ24" i="3"/>
  <c r="DB24" i="3" s="1"/>
  <c r="DA24" i="3"/>
  <c r="DC24" i="3"/>
  <c r="A25" i="3"/>
  <c r="CY25" i="3"/>
  <c r="CZ25" i="3"/>
  <c r="DB25" i="3" s="1"/>
  <c r="DA25" i="3"/>
  <c r="DC25" i="3"/>
  <c r="A26" i="3"/>
  <c r="CY26" i="3"/>
  <c r="CZ26" i="3"/>
  <c r="DB26" i="3" s="1"/>
  <c r="DA26" i="3"/>
  <c r="DC26" i="3"/>
  <c r="A27" i="3"/>
  <c r="CY27" i="3"/>
  <c r="CZ27" i="3"/>
  <c r="DB27" i="3" s="1"/>
  <c r="DA27" i="3"/>
  <c r="DC27" i="3"/>
  <c r="A28" i="3"/>
  <c r="CY28" i="3"/>
  <c r="CZ28" i="3"/>
  <c r="DB28" i="3" s="1"/>
  <c r="DA28" i="3"/>
  <c r="DC28" i="3"/>
  <c r="A29" i="3"/>
  <c r="CY29" i="3"/>
  <c r="CZ29" i="3"/>
  <c r="DB29" i="3" s="1"/>
  <c r="DA29" i="3"/>
  <c r="DC29" i="3"/>
  <c r="A30" i="3"/>
  <c r="CY30" i="3"/>
  <c r="CZ30" i="3"/>
  <c r="DA30" i="3"/>
  <c r="DB30" i="3"/>
  <c r="DC30" i="3"/>
  <c r="A31" i="3"/>
  <c r="CY31" i="3"/>
  <c r="CZ31" i="3"/>
  <c r="DB31" i="3" s="1"/>
  <c r="DA31" i="3"/>
  <c r="DC31" i="3"/>
  <c r="A32" i="3"/>
  <c r="CY32" i="3"/>
  <c r="CZ32" i="3"/>
  <c r="DB32" i="3" s="1"/>
  <c r="DA32" i="3"/>
  <c r="DC32" i="3"/>
  <c r="A33" i="3"/>
  <c r="CY33" i="3"/>
  <c r="CZ33" i="3"/>
  <c r="DB33" i="3" s="1"/>
  <c r="DA33" i="3"/>
  <c r="DC33" i="3"/>
  <c r="A34" i="3"/>
  <c r="CY34" i="3"/>
  <c r="CZ34" i="3"/>
  <c r="DB34" i="3" s="1"/>
  <c r="DA34" i="3"/>
  <c r="DC34" i="3"/>
  <c r="A35" i="3"/>
  <c r="CY35" i="3"/>
  <c r="CZ35" i="3"/>
  <c r="DB35" i="3" s="1"/>
  <c r="DA35" i="3"/>
  <c r="DC35" i="3"/>
  <c r="A36" i="3"/>
  <c r="CY36" i="3"/>
  <c r="CZ36" i="3"/>
  <c r="DA36" i="3"/>
  <c r="DB36" i="3"/>
  <c r="DC36" i="3"/>
  <c r="A37" i="3"/>
  <c r="CY37" i="3"/>
  <c r="CZ37" i="3"/>
  <c r="DB37" i="3" s="1"/>
  <c r="DA37" i="3"/>
  <c r="DC37" i="3"/>
  <c r="A38" i="3"/>
  <c r="CY38" i="3"/>
  <c r="CZ38" i="3"/>
  <c r="DB38" i="3" s="1"/>
  <c r="DA38" i="3"/>
  <c r="DC38" i="3"/>
  <c r="A39" i="3"/>
  <c r="CY39" i="3"/>
  <c r="CZ39" i="3"/>
  <c r="DB39" i="3" s="1"/>
  <c r="DA39" i="3"/>
  <c r="DC39" i="3"/>
  <c r="A40" i="3"/>
  <c r="CY40" i="3"/>
  <c r="CZ40" i="3"/>
  <c r="DB40" i="3" s="1"/>
  <c r="DA40" i="3"/>
  <c r="DC40" i="3"/>
  <c r="A41" i="3"/>
  <c r="CY41" i="3"/>
  <c r="CZ41" i="3"/>
  <c r="DB41" i="3" s="1"/>
  <c r="DA41" i="3"/>
  <c r="DC41" i="3"/>
  <c r="A42" i="3"/>
  <c r="CY42" i="3"/>
  <c r="CZ42" i="3"/>
  <c r="DB42" i="3" s="1"/>
  <c r="DA42" i="3"/>
  <c r="DC42" i="3"/>
  <c r="A43" i="3"/>
  <c r="CY43" i="3"/>
  <c r="CZ43" i="3"/>
  <c r="DB43" i="3" s="1"/>
  <c r="DA43" i="3"/>
  <c r="DC43" i="3"/>
  <c r="A44" i="3"/>
  <c r="CY44" i="3"/>
  <c r="CZ44" i="3"/>
  <c r="DB44" i="3" s="1"/>
  <c r="DA44" i="3"/>
  <c r="DC44" i="3"/>
  <c r="A45" i="3"/>
  <c r="CY45" i="3"/>
  <c r="CZ45" i="3"/>
  <c r="DB45" i="3" s="1"/>
  <c r="DA45" i="3"/>
  <c r="DC45" i="3"/>
  <c r="A46" i="3"/>
  <c r="CY46" i="3"/>
  <c r="CZ46" i="3"/>
  <c r="DB46" i="3" s="1"/>
  <c r="DA46" i="3"/>
  <c r="DC46" i="3"/>
  <c r="A47" i="3"/>
  <c r="CY47" i="3"/>
  <c r="CZ47" i="3"/>
  <c r="DB47" i="3" s="1"/>
  <c r="DA47" i="3"/>
  <c r="DC47" i="3"/>
  <c r="A48" i="3"/>
  <c r="CY48" i="3"/>
  <c r="CZ48" i="3"/>
  <c r="DB48" i="3" s="1"/>
  <c r="DA48" i="3"/>
  <c r="DC48" i="3"/>
  <c r="A49" i="3"/>
  <c r="CY49" i="3"/>
  <c r="CZ49" i="3"/>
  <c r="DB49" i="3" s="1"/>
  <c r="DA49" i="3"/>
  <c r="DC49" i="3"/>
  <c r="A50" i="3"/>
  <c r="CY50" i="3"/>
  <c r="CZ50" i="3"/>
  <c r="DB50" i="3" s="1"/>
  <c r="DA50" i="3"/>
  <c r="DC50" i="3"/>
  <c r="A51" i="3"/>
  <c r="CY51" i="3"/>
  <c r="CZ51" i="3"/>
  <c r="DB51" i="3" s="1"/>
  <c r="DA51" i="3"/>
  <c r="DC51" i="3"/>
  <c r="A52" i="3"/>
  <c r="CY52" i="3"/>
  <c r="CZ52" i="3"/>
  <c r="DA52" i="3"/>
  <c r="DB52" i="3"/>
  <c r="DC52" i="3"/>
  <c r="A53" i="3"/>
  <c r="CY53" i="3"/>
  <c r="CZ53" i="3"/>
  <c r="DB53" i="3" s="1"/>
  <c r="DA53" i="3"/>
  <c r="DC53" i="3"/>
  <c r="A54" i="3"/>
  <c r="CY54" i="3"/>
  <c r="CZ54" i="3"/>
  <c r="DB54" i="3" s="1"/>
  <c r="DA54" i="3"/>
  <c r="DC54" i="3"/>
  <c r="A55" i="3"/>
  <c r="CY55" i="3"/>
  <c r="CZ55" i="3"/>
  <c r="DB55" i="3" s="1"/>
  <c r="DA55" i="3"/>
  <c r="DC55" i="3"/>
  <c r="A56" i="3"/>
  <c r="CY56" i="3"/>
  <c r="CZ56" i="3"/>
  <c r="DB56" i="3" s="1"/>
  <c r="DA56" i="3"/>
  <c r="DC56" i="3"/>
  <c r="A57" i="3"/>
  <c r="CY57" i="3"/>
  <c r="CZ57" i="3"/>
  <c r="DB57" i="3" s="1"/>
  <c r="DA57" i="3"/>
  <c r="DC57" i="3"/>
  <c r="A58" i="3"/>
  <c r="CY58" i="3"/>
  <c r="CZ58" i="3"/>
  <c r="DB58" i="3" s="1"/>
  <c r="DA58" i="3"/>
  <c r="DC58" i="3"/>
  <c r="A59" i="3"/>
  <c r="CY59" i="3"/>
  <c r="CZ59" i="3"/>
  <c r="DB59" i="3" s="1"/>
  <c r="DA59" i="3"/>
  <c r="DC59" i="3"/>
  <c r="A60" i="3"/>
  <c r="CY60" i="3"/>
  <c r="CZ60" i="3"/>
  <c r="DB60" i="3" s="1"/>
  <c r="DA60" i="3"/>
  <c r="DC60" i="3"/>
  <c r="A61" i="3"/>
  <c r="CY61" i="3"/>
  <c r="CZ61" i="3"/>
  <c r="DB61" i="3" s="1"/>
  <c r="DA61" i="3"/>
  <c r="DC61" i="3"/>
  <c r="A62" i="3"/>
  <c r="CY62" i="3"/>
  <c r="CZ62" i="3"/>
  <c r="DB62" i="3" s="1"/>
  <c r="DA62" i="3"/>
  <c r="DC62" i="3"/>
  <c r="A63" i="3"/>
  <c r="CY63" i="3"/>
  <c r="CZ63" i="3"/>
  <c r="DB63" i="3" s="1"/>
  <c r="DA63" i="3"/>
  <c r="DC63" i="3"/>
  <c r="A64" i="3"/>
  <c r="CY64" i="3"/>
  <c r="CZ64" i="3"/>
  <c r="DB64" i="3" s="1"/>
  <c r="DA64" i="3"/>
  <c r="DC64" i="3"/>
  <c r="A65" i="3"/>
  <c r="CY65" i="3"/>
  <c r="CZ65" i="3"/>
  <c r="DB65" i="3" s="1"/>
  <c r="DA65" i="3"/>
  <c r="DC65" i="3"/>
  <c r="A66" i="3"/>
  <c r="CY66" i="3"/>
  <c r="CZ66" i="3"/>
  <c r="DB66" i="3" s="1"/>
  <c r="DA66" i="3"/>
  <c r="DC66" i="3"/>
  <c r="A67" i="3"/>
  <c r="CY67" i="3"/>
  <c r="CZ67" i="3"/>
  <c r="DB67" i="3" s="1"/>
  <c r="DA67" i="3"/>
  <c r="DC67" i="3"/>
  <c r="A68" i="3"/>
  <c r="CY68" i="3"/>
  <c r="CZ68" i="3"/>
  <c r="DA68" i="3"/>
  <c r="DB68" i="3"/>
  <c r="DC68" i="3"/>
  <c r="A69" i="3"/>
  <c r="CY69" i="3"/>
  <c r="CZ69" i="3"/>
  <c r="DB69" i="3" s="1"/>
  <c r="DA69" i="3"/>
  <c r="DC69" i="3"/>
  <c r="A70" i="3"/>
  <c r="CY70" i="3"/>
  <c r="CZ70" i="3"/>
  <c r="DB70" i="3" s="1"/>
  <c r="DA70" i="3"/>
  <c r="DC70" i="3"/>
  <c r="A71" i="3"/>
  <c r="CY71" i="3"/>
  <c r="CZ71" i="3"/>
  <c r="DB71" i="3" s="1"/>
  <c r="DA71" i="3"/>
  <c r="DC71" i="3"/>
  <c r="A72" i="3"/>
  <c r="CY72" i="3"/>
  <c r="CZ72" i="3"/>
  <c r="DB72" i="3" s="1"/>
  <c r="DA72" i="3"/>
  <c r="DC72" i="3"/>
  <c r="A73" i="3"/>
  <c r="CY73" i="3"/>
  <c r="CZ73" i="3"/>
  <c r="DB73" i="3" s="1"/>
  <c r="DA73" i="3"/>
  <c r="DC73" i="3"/>
  <c r="A74" i="3"/>
  <c r="CY74" i="3"/>
  <c r="CZ74" i="3"/>
  <c r="DB74" i="3" s="1"/>
  <c r="DA74" i="3"/>
  <c r="DC74" i="3"/>
  <c r="A75" i="3"/>
  <c r="CY75" i="3"/>
  <c r="CZ75" i="3"/>
  <c r="DB75" i="3" s="1"/>
  <c r="DA75" i="3"/>
  <c r="DC75" i="3"/>
  <c r="A76" i="3"/>
  <c r="CY76" i="3"/>
  <c r="CZ76" i="3"/>
  <c r="DB76" i="3" s="1"/>
  <c r="DA76" i="3"/>
  <c r="DC76" i="3"/>
  <c r="A77" i="3"/>
  <c r="CY77" i="3"/>
  <c r="CZ77" i="3"/>
  <c r="DB77" i="3" s="1"/>
  <c r="DA77" i="3"/>
  <c r="DC77" i="3"/>
  <c r="A78" i="3"/>
  <c r="CY78" i="3"/>
  <c r="CZ78" i="3"/>
  <c r="DA78" i="3"/>
  <c r="DB78" i="3"/>
  <c r="DC78" i="3"/>
  <c r="A79" i="3"/>
  <c r="CY79" i="3"/>
  <c r="CZ79" i="3"/>
  <c r="DB79" i="3" s="1"/>
  <c r="DA79" i="3"/>
  <c r="DC79" i="3"/>
  <c r="A80" i="3"/>
  <c r="CY80" i="3"/>
  <c r="CZ80" i="3"/>
  <c r="DB80" i="3" s="1"/>
  <c r="DA80" i="3"/>
  <c r="DC80" i="3"/>
  <c r="A81" i="3"/>
  <c r="CY81" i="3"/>
  <c r="CZ81" i="3"/>
  <c r="DB81" i="3" s="1"/>
  <c r="DA81" i="3"/>
  <c r="DC81" i="3"/>
  <c r="A82" i="3"/>
  <c r="CY82" i="3"/>
  <c r="CZ82" i="3"/>
  <c r="DB82" i="3" s="1"/>
  <c r="DA82" i="3"/>
  <c r="DC82" i="3"/>
  <c r="A83" i="3"/>
  <c r="CY83" i="3"/>
  <c r="CZ83" i="3"/>
  <c r="DB83" i="3" s="1"/>
  <c r="DA83" i="3"/>
  <c r="DC83" i="3"/>
  <c r="A84" i="3"/>
  <c r="CY84" i="3"/>
  <c r="CZ84" i="3"/>
  <c r="DA84" i="3"/>
  <c r="DB84" i="3"/>
  <c r="DC84" i="3"/>
  <c r="A85" i="3"/>
  <c r="CY85" i="3"/>
  <c r="CZ85" i="3"/>
  <c r="DB85" i="3" s="1"/>
  <c r="DA85" i="3"/>
  <c r="DC85" i="3"/>
  <c r="A86" i="3"/>
  <c r="CY86" i="3"/>
  <c r="CZ86" i="3"/>
  <c r="DB86" i="3" s="1"/>
  <c r="DA86" i="3"/>
  <c r="DC86" i="3"/>
  <c r="A87" i="3"/>
  <c r="CY87" i="3"/>
  <c r="CZ87" i="3"/>
  <c r="DB87" i="3" s="1"/>
  <c r="DA87" i="3"/>
  <c r="DC87" i="3"/>
  <c r="A88" i="3"/>
  <c r="CY88" i="3"/>
  <c r="CZ88" i="3"/>
  <c r="DB88" i="3" s="1"/>
  <c r="DA88" i="3"/>
  <c r="DC88" i="3"/>
  <c r="A89" i="3"/>
  <c r="CY89" i="3"/>
  <c r="CZ89" i="3"/>
  <c r="DB89" i="3" s="1"/>
  <c r="DA89" i="3"/>
  <c r="DC89" i="3"/>
  <c r="A90" i="3"/>
  <c r="CY90" i="3"/>
  <c r="CZ90" i="3"/>
  <c r="DB90" i="3" s="1"/>
  <c r="DA90" i="3"/>
  <c r="DC90" i="3"/>
  <c r="A91" i="3"/>
  <c r="CY91" i="3"/>
  <c r="CZ91" i="3"/>
  <c r="DB91" i="3" s="1"/>
  <c r="DA91" i="3"/>
  <c r="DC91" i="3"/>
  <c r="A92" i="3"/>
  <c r="CY92" i="3"/>
  <c r="CZ92" i="3"/>
  <c r="DB92" i="3" s="1"/>
  <c r="DA92" i="3"/>
  <c r="DC92" i="3"/>
  <c r="A93" i="3"/>
  <c r="CY93" i="3"/>
  <c r="CZ93" i="3"/>
  <c r="DB93" i="3" s="1"/>
  <c r="DA93" i="3"/>
  <c r="DC93" i="3"/>
  <c r="A94" i="3"/>
  <c r="CY94" i="3"/>
  <c r="CZ94" i="3"/>
  <c r="DB94" i="3" s="1"/>
  <c r="DA94" i="3"/>
  <c r="DC94" i="3"/>
  <c r="A95" i="3"/>
  <c r="CY95" i="3"/>
  <c r="CZ95" i="3"/>
  <c r="DB95" i="3" s="1"/>
  <c r="DA95" i="3"/>
  <c r="DC95" i="3"/>
  <c r="A96" i="3"/>
  <c r="CY96" i="3"/>
  <c r="CZ96" i="3"/>
  <c r="DB96" i="3" s="1"/>
  <c r="DA96" i="3"/>
  <c r="DC96" i="3"/>
  <c r="A97" i="3"/>
  <c r="CY97" i="3"/>
  <c r="CZ97" i="3"/>
  <c r="DB97" i="3" s="1"/>
  <c r="DA97" i="3"/>
  <c r="DC97" i="3"/>
  <c r="A98" i="3"/>
  <c r="CY98" i="3"/>
  <c r="CZ98" i="3"/>
  <c r="DB98" i="3" s="1"/>
  <c r="DA98" i="3"/>
  <c r="DC98" i="3"/>
  <c r="A99" i="3"/>
  <c r="CY99" i="3"/>
  <c r="CZ99" i="3"/>
  <c r="DB99" i="3" s="1"/>
  <c r="DA99" i="3"/>
  <c r="DC99" i="3"/>
  <c r="A100" i="3"/>
  <c r="CY100" i="3"/>
  <c r="CZ100" i="3"/>
  <c r="DA100" i="3"/>
  <c r="DB100" i="3"/>
  <c r="DC100" i="3"/>
  <c r="A101" i="3"/>
  <c r="CY101" i="3"/>
  <c r="CZ101" i="3"/>
  <c r="DB101" i="3" s="1"/>
  <c r="DA101" i="3"/>
  <c r="DC101" i="3"/>
  <c r="A102" i="3"/>
  <c r="CY102" i="3"/>
  <c r="CZ102" i="3"/>
  <c r="DB102" i="3" s="1"/>
  <c r="DA102" i="3"/>
  <c r="DC102" i="3"/>
  <c r="A103" i="3"/>
  <c r="CY103" i="3"/>
  <c r="CZ103" i="3"/>
  <c r="DB103" i="3" s="1"/>
  <c r="DA103" i="3"/>
  <c r="DC103" i="3"/>
  <c r="A104" i="3"/>
  <c r="CY104" i="3"/>
  <c r="CZ104" i="3"/>
  <c r="DB104" i="3" s="1"/>
  <c r="DA104" i="3"/>
  <c r="DC104" i="3"/>
  <c r="A105" i="3"/>
  <c r="CY105" i="3"/>
  <c r="CZ105" i="3"/>
  <c r="DB105" i="3" s="1"/>
  <c r="DA105" i="3"/>
  <c r="DC105" i="3"/>
  <c r="A106" i="3"/>
  <c r="CY106" i="3"/>
  <c r="CZ106" i="3"/>
  <c r="DB106" i="3" s="1"/>
  <c r="DA106" i="3"/>
  <c r="DC106" i="3"/>
  <c r="A107" i="3"/>
  <c r="CY107" i="3"/>
  <c r="CZ107" i="3"/>
  <c r="DB107" i="3" s="1"/>
  <c r="DA107" i="3"/>
  <c r="DC107" i="3"/>
  <c r="A108" i="3"/>
  <c r="CY108" i="3"/>
  <c r="CZ108" i="3"/>
  <c r="DB108" i="3" s="1"/>
  <c r="DA108" i="3"/>
  <c r="DC108" i="3"/>
  <c r="A109" i="3"/>
  <c r="CY109" i="3"/>
  <c r="CZ109" i="3"/>
  <c r="DB109" i="3" s="1"/>
  <c r="DA109" i="3"/>
  <c r="DC109" i="3"/>
  <c r="A110" i="3"/>
  <c r="CY110" i="3"/>
  <c r="CZ110" i="3"/>
  <c r="DB110" i="3" s="1"/>
  <c r="DA110" i="3"/>
  <c r="DC110" i="3"/>
  <c r="A111" i="3"/>
  <c r="CY111" i="3"/>
  <c r="CZ111" i="3"/>
  <c r="DB111" i="3" s="1"/>
  <c r="DA111" i="3"/>
  <c r="DC111" i="3"/>
  <c r="A112" i="3"/>
  <c r="CY112" i="3"/>
  <c r="CZ112" i="3"/>
  <c r="DB112" i="3" s="1"/>
  <c r="DA112" i="3"/>
  <c r="DC112" i="3"/>
  <c r="A113" i="3"/>
  <c r="CY113" i="3"/>
  <c r="CZ113" i="3"/>
  <c r="DB113" i="3" s="1"/>
  <c r="DA113" i="3"/>
  <c r="DC113" i="3"/>
  <c r="A114" i="3"/>
  <c r="CY114" i="3"/>
  <c r="CZ114" i="3"/>
  <c r="DB114" i="3" s="1"/>
  <c r="DA114" i="3"/>
  <c r="DC114" i="3"/>
  <c r="A115" i="3"/>
  <c r="CY115" i="3"/>
  <c r="CZ115" i="3"/>
  <c r="DB115" i="3" s="1"/>
  <c r="DA115" i="3"/>
  <c r="DC115" i="3"/>
  <c r="A116" i="3"/>
  <c r="CY116" i="3"/>
  <c r="CZ116" i="3"/>
  <c r="DA116" i="3"/>
  <c r="DB116" i="3"/>
  <c r="DC116" i="3"/>
  <c r="A117" i="3"/>
  <c r="CY117" i="3"/>
  <c r="CZ117" i="3"/>
  <c r="DB117" i="3" s="1"/>
  <c r="DA117" i="3"/>
  <c r="DC117" i="3"/>
  <c r="A118" i="3"/>
  <c r="CY118" i="3"/>
  <c r="CZ118" i="3"/>
  <c r="DB118" i="3" s="1"/>
  <c r="DA118" i="3"/>
  <c r="DC118" i="3"/>
  <c r="A119" i="3"/>
  <c r="CY119" i="3"/>
  <c r="CZ119" i="3"/>
  <c r="DB119" i="3" s="1"/>
  <c r="DA119" i="3"/>
  <c r="DC119" i="3"/>
  <c r="A120" i="3"/>
  <c r="CY120" i="3"/>
  <c r="CZ120" i="3"/>
  <c r="DB120" i="3" s="1"/>
  <c r="DA120" i="3"/>
  <c r="DC120" i="3"/>
  <c r="A121" i="3"/>
  <c r="CY121" i="3"/>
  <c r="CZ121" i="3"/>
  <c r="DB121" i="3" s="1"/>
  <c r="DA121" i="3"/>
  <c r="DC121" i="3"/>
  <c r="A122" i="3"/>
  <c r="CY122" i="3"/>
  <c r="CZ122" i="3"/>
  <c r="DB122" i="3" s="1"/>
  <c r="DA122" i="3"/>
  <c r="DC122" i="3"/>
  <c r="A123" i="3"/>
  <c r="CY123" i="3"/>
  <c r="CZ123" i="3"/>
  <c r="DB123" i="3" s="1"/>
  <c r="DA123" i="3"/>
  <c r="DC123" i="3"/>
  <c r="A124" i="3"/>
  <c r="CY124" i="3"/>
  <c r="CZ124" i="3"/>
  <c r="DB124" i="3" s="1"/>
  <c r="DA124" i="3"/>
  <c r="DC124" i="3"/>
  <c r="A125" i="3"/>
  <c r="CY125" i="3"/>
  <c r="CZ125" i="3"/>
  <c r="DB125" i="3" s="1"/>
  <c r="DA125" i="3"/>
  <c r="DC125" i="3"/>
  <c r="A126" i="3"/>
  <c r="CY126" i="3"/>
  <c r="CZ126" i="3"/>
  <c r="DA126" i="3"/>
  <c r="DB126" i="3"/>
  <c r="DC126" i="3"/>
  <c r="A127" i="3"/>
  <c r="CY127" i="3"/>
  <c r="CZ127" i="3"/>
  <c r="DB127" i="3" s="1"/>
  <c r="DA127" i="3"/>
  <c r="DC127" i="3"/>
  <c r="A128" i="3"/>
  <c r="CY128" i="3"/>
  <c r="CZ128" i="3"/>
  <c r="DB128" i="3" s="1"/>
  <c r="DA128" i="3"/>
  <c r="DC128" i="3"/>
  <c r="A129" i="3"/>
  <c r="CY129" i="3"/>
  <c r="CZ129" i="3"/>
  <c r="DB129" i="3" s="1"/>
  <c r="DA129" i="3"/>
  <c r="DC129" i="3"/>
  <c r="A130" i="3"/>
  <c r="CY130" i="3"/>
  <c r="CZ130" i="3"/>
  <c r="DB130" i="3" s="1"/>
  <c r="DA130" i="3"/>
  <c r="DC130" i="3"/>
  <c r="A131" i="3"/>
  <c r="CY131" i="3"/>
  <c r="CZ131" i="3"/>
  <c r="DB131" i="3" s="1"/>
  <c r="DA131" i="3"/>
  <c r="DC131" i="3"/>
  <c r="A132" i="3"/>
  <c r="CY132" i="3"/>
  <c r="CZ132" i="3"/>
  <c r="DA132" i="3"/>
  <c r="DB132" i="3"/>
  <c r="DC132" i="3"/>
  <c r="A133" i="3"/>
  <c r="CY133" i="3"/>
  <c r="CZ133" i="3"/>
  <c r="DB133" i="3" s="1"/>
  <c r="DA133" i="3"/>
  <c r="DC133" i="3"/>
  <c r="A134" i="3"/>
  <c r="CY134" i="3"/>
  <c r="CZ134" i="3"/>
  <c r="DB134" i="3" s="1"/>
  <c r="DA134" i="3"/>
  <c r="DC134" i="3"/>
  <c r="A135" i="3"/>
  <c r="CY135" i="3"/>
  <c r="CZ135" i="3"/>
  <c r="DB135" i="3" s="1"/>
  <c r="DA135" i="3"/>
  <c r="DC135" i="3"/>
  <c r="A136" i="3"/>
  <c r="CY136" i="3"/>
  <c r="CZ136" i="3"/>
  <c r="DB136" i="3" s="1"/>
  <c r="DA136" i="3"/>
  <c r="DC136" i="3"/>
  <c r="A137" i="3"/>
  <c r="CY137" i="3"/>
  <c r="CZ137" i="3"/>
  <c r="DB137" i="3" s="1"/>
  <c r="DA137" i="3"/>
  <c r="DC137" i="3"/>
  <c r="A138" i="3"/>
  <c r="CY138" i="3"/>
  <c r="CZ138" i="3"/>
  <c r="DB138" i="3" s="1"/>
  <c r="DA138" i="3"/>
  <c r="DC138" i="3"/>
  <c r="A139" i="3"/>
  <c r="CY139" i="3"/>
  <c r="CZ139" i="3"/>
  <c r="DB139" i="3" s="1"/>
  <c r="DA139" i="3"/>
  <c r="DC139" i="3"/>
  <c r="A140" i="3"/>
  <c r="CY140" i="3"/>
  <c r="CZ140" i="3"/>
  <c r="DB140" i="3" s="1"/>
  <c r="DA140" i="3"/>
  <c r="DC140" i="3"/>
  <c r="A141" i="3"/>
  <c r="CY141" i="3"/>
  <c r="CZ141" i="3"/>
  <c r="DB141" i="3" s="1"/>
  <c r="DA141" i="3"/>
  <c r="DC141" i="3"/>
  <c r="A142" i="3"/>
  <c r="CY142" i="3"/>
  <c r="CZ142" i="3"/>
  <c r="DA142" i="3"/>
  <c r="DB142" i="3"/>
  <c r="DC142" i="3"/>
  <c r="A143" i="3"/>
  <c r="CY143" i="3"/>
  <c r="CZ143" i="3"/>
  <c r="DB143" i="3" s="1"/>
  <c r="DA143" i="3"/>
  <c r="DC143" i="3"/>
  <c r="A144" i="3"/>
  <c r="CY144" i="3"/>
  <c r="CZ144" i="3"/>
  <c r="DB144" i="3" s="1"/>
  <c r="DA144" i="3"/>
  <c r="DC144" i="3"/>
  <c r="A145" i="3"/>
  <c r="CY145" i="3"/>
  <c r="CZ145" i="3"/>
  <c r="DB145" i="3" s="1"/>
  <c r="DA145" i="3"/>
  <c r="DC145" i="3"/>
  <c r="A146" i="3"/>
  <c r="CY146" i="3"/>
  <c r="CZ146" i="3"/>
  <c r="DB146" i="3" s="1"/>
  <c r="DA146" i="3"/>
  <c r="DC146" i="3"/>
  <c r="A147" i="3"/>
  <c r="CY147" i="3"/>
  <c r="CZ147" i="3"/>
  <c r="DB147" i="3" s="1"/>
  <c r="DA147" i="3"/>
  <c r="DC147" i="3"/>
  <c r="A148" i="3"/>
  <c r="CY148" i="3"/>
  <c r="CZ148" i="3"/>
  <c r="DA148" i="3"/>
  <c r="DB148" i="3"/>
  <c r="DC148" i="3"/>
  <c r="A149" i="3"/>
  <c r="CY149" i="3"/>
  <c r="CZ149" i="3"/>
  <c r="DB149" i="3" s="1"/>
  <c r="DA149" i="3"/>
  <c r="DC149" i="3"/>
  <c r="A150" i="3"/>
  <c r="CY150" i="3"/>
  <c r="CZ150" i="3"/>
  <c r="DB150" i="3" s="1"/>
  <c r="DA150" i="3"/>
  <c r="DC150" i="3"/>
  <c r="A151" i="3"/>
  <c r="CY151" i="3"/>
  <c r="CZ151" i="3"/>
  <c r="DB151" i="3" s="1"/>
  <c r="DA151" i="3"/>
  <c r="DC151" i="3"/>
  <c r="A152" i="3"/>
  <c r="CY152" i="3"/>
  <c r="CZ152" i="3"/>
  <c r="DB152" i="3" s="1"/>
  <c r="DA152" i="3"/>
  <c r="DC152" i="3"/>
  <c r="A153" i="3"/>
  <c r="CY153" i="3"/>
  <c r="CZ153" i="3"/>
  <c r="DB153" i="3" s="1"/>
  <c r="DA153" i="3"/>
  <c r="DC153" i="3"/>
  <c r="A154" i="3"/>
  <c r="CY154" i="3"/>
  <c r="CZ154" i="3"/>
  <c r="DB154" i="3" s="1"/>
  <c r="DA154" i="3"/>
  <c r="DC154" i="3"/>
  <c r="A155" i="3"/>
  <c r="CY155" i="3"/>
  <c r="CZ155" i="3"/>
  <c r="DB155" i="3" s="1"/>
  <c r="DA155" i="3"/>
  <c r="DC155" i="3"/>
  <c r="A156" i="3"/>
  <c r="CY156" i="3"/>
  <c r="CZ156" i="3"/>
  <c r="DB156" i="3" s="1"/>
  <c r="DA156" i="3"/>
  <c r="DC156" i="3"/>
  <c r="A157" i="3"/>
  <c r="CY157" i="3"/>
  <c r="CZ157" i="3"/>
  <c r="DB157" i="3" s="1"/>
  <c r="DA157" i="3"/>
  <c r="DC157" i="3"/>
  <c r="A158" i="3"/>
  <c r="CY158" i="3"/>
  <c r="CZ158" i="3"/>
  <c r="DB158" i="3" s="1"/>
  <c r="DA158" i="3"/>
  <c r="DC158" i="3"/>
  <c r="A159" i="3"/>
  <c r="CY159" i="3"/>
  <c r="CZ159" i="3"/>
  <c r="DB159" i="3" s="1"/>
  <c r="DA159" i="3"/>
  <c r="DC159" i="3"/>
  <c r="A160" i="3"/>
  <c r="CY160" i="3"/>
  <c r="CZ160" i="3"/>
  <c r="DB160" i="3" s="1"/>
  <c r="DA160" i="3"/>
  <c r="DC160" i="3"/>
  <c r="A161" i="3"/>
  <c r="CY161" i="3"/>
  <c r="CZ161" i="3"/>
  <c r="DA161" i="3"/>
  <c r="DB161" i="3"/>
  <c r="DC161" i="3"/>
  <c r="A162" i="3"/>
  <c r="CY162" i="3"/>
  <c r="CZ162" i="3"/>
  <c r="DB162" i="3" s="1"/>
  <c r="DA162" i="3"/>
  <c r="DC162" i="3"/>
  <c r="A163" i="3"/>
  <c r="CY163" i="3"/>
  <c r="CZ163" i="3"/>
  <c r="DB163" i="3" s="1"/>
  <c r="DA163" i="3"/>
  <c r="DC163" i="3"/>
  <c r="A164" i="3"/>
  <c r="CY164" i="3"/>
  <c r="CZ164" i="3"/>
  <c r="DB164" i="3" s="1"/>
  <c r="DA164" i="3"/>
  <c r="DC164" i="3"/>
  <c r="A165" i="3"/>
  <c r="CY165" i="3"/>
  <c r="CZ165" i="3"/>
  <c r="DB165" i="3" s="1"/>
  <c r="DA165" i="3"/>
  <c r="DC165" i="3"/>
  <c r="A166" i="3"/>
  <c r="CY166" i="3"/>
  <c r="CZ166" i="3"/>
  <c r="DB166" i="3" s="1"/>
  <c r="DA166" i="3"/>
  <c r="DC166" i="3"/>
  <c r="A167" i="3"/>
  <c r="CY167" i="3"/>
  <c r="CZ167" i="3"/>
  <c r="DB167" i="3" s="1"/>
  <c r="DA167" i="3"/>
  <c r="DC167" i="3"/>
  <c r="A168" i="3"/>
  <c r="CY168" i="3"/>
  <c r="CZ168" i="3"/>
  <c r="DB168" i="3" s="1"/>
  <c r="DA168" i="3"/>
  <c r="DC168" i="3"/>
  <c r="A169" i="3"/>
  <c r="CY169" i="3"/>
  <c r="CZ169" i="3"/>
  <c r="DB169" i="3" s="1"/>
  <c r="DA169" i="3"/>
  <c r="DC169" i="3"/>
  <c r="A170" i="3"/>
  <c r="CY170" i="3"/>
  <c r="CZ170" i="3"/>
  <c r="DB170" i="3" s="1"/>
  <c r="DA170" i="3"/>
  <c r="DC170" i="3"/>
  <c r="A171" i="3"/>
  <c r="CY171" i="3"/>
  <c r="CZ171" i="3"/>
  <c r="DA171" i="3"/>
  <c r="DB171" i="3"/>
  <c r="DC171" i="3"/>
  <c r="A172" i="3"/>
  <c r="CY172" i="3"/>
  <c r="CZ172" i="3"/>
  <c r="DB172" i="3" s="1"/>
  <c r="DA172" i="3"/>
  <c r="DC172" i="3"/>
  <c r="A173" i="3"/>
  <c r="CY173" i="3"/>
  <c r="CZ173" i="3"/>
  <c r="DB173" i="3" s="1"/>
  <c r="DA173" i="3"/>
  <c r="DC173" i="3"/>
  <c r="A174" i="3"/>
  <c r="CY174" i="3"/>
  <c r="CZ174" i="3"/>
  <c r="DB174" i="3" s="1"/>
  <c r="DA174" i="3"/>
  <c r="DC174" i="3"/>
  <c r="A175" i="3"/>
  <c r="CY175" i="3"/>
  <c r="CZ175" i="3"/>
  <c r="DA175" i="3"/>
  <c r="DB175" i="3"/>
  <c r="DC175" i="3"/>
  <c r="A176" i="3"/>
  <c r="CY176" i="3"/>
  <c r="CZ176" i="3"/>
  <c r="DB176" i="3" s="1"/>
  <c r="DA176" i="3"/>
  <c r="DC176" i="3"/>
  <c r="A177" i="3"/>
  <c r="CY177" i="3"/>
  <c r="CZ177" i="3"/>
  <c r="DA177" i="3"/>
  <c r="DB177" i="3"/>
  <c r="DC177" i="3"/>
  <c r="A178" i="3"/>
  <c r="CY178" i="3"/>
  <c r="CZ178" i="3"/>
  <c r="DB178" i="3" s="1"/>
  <c r="DA178" i="3"/>
  <c r="DC178" i="3"/>
  <c r="A179" i="3"/>
  <c r="CY179" i="3"/>
  <c r="CZ179" i="3"/>
  <c r="DB179" i="3" s="1"/>
  <c r="DA179" i="3"/>
  <c r="DC179" i="3"/>
  <c r="A180" i="3"/>
  <c r="CY180" i="3"/>
  <c r="CZ180" i="3"/>
  <c r="DB180" i="3" s="1"/>
  <c r="DA180" i="3"/>
  <c r="DC180" i="3"/>
  <c r="A181" i="3"/>
  <c r="CY181" i="3"/>
  <c r="CZ181" i="3"/>
  <c r="DB181" i="3" s="1"/>
  <c r="DA181" i="3"/>
  <c r="DC181" i="3"/>
  <c r="A182" i="3"/>
  <c r="CY182" i="3"/>
  <c r="CZ182" i="3"/>
  <c r="DB182" i="3" s="1"/>
  <c r="DA182" i="3"/>
  <c r="DC182" i="3"/>
  <c r="A183" i="3"/>
  <c r="CY183" i="3"/>
  <c r="CZ183" i="3"/>
  <c r="DB183" i="3" s="1"/>
  <c r="DA183" i="3"/>
  <c r="DC183" i="3"/>
  <c r="A184" i="3"/>
  <c r="CY184" i="3"/>
  <c r="CZ184" i="3"/>
  <c r="DB184" i="3" s="1"/>
  <c r="DA184" i="3"/>
  <c r="DC184" i="3"/>
  <c r="A185" i="3"/>
  <c r="CY185" i="3"/>
  <c r="CZ185" i="3"/>
  <c r="DB185" i="3" s="1"/>
  <c r="DA185" i="3"/>
  <c r="DC185" i="3"/>
  <c r="A186" i="3"/>
  <c r="CY186" i="3"/>
  <c r="CZ186" i="3"/>
  <c r="DB186" i="3" s="1"/>
  <c r="DA186" i="3"/>
  <c r="DC186" i="3"/>
  <c r="A187" i="3"/>
  <c r="CY187" i="3"/>
  <c r="CZ187" i="3"/>
  <c r="DB187" i="3" s="1"/>
  <c r="DA187" i="3"/>
  <c r="DC187" i="3"/>
  <c r="A188" i="3"/>
  <c r="CY188" i="3"/>
  <c r="CZ188" i="3"/>
  <c r="DB188" i="3" s="1"/>
  <c r="DA188" i="3"/>
  <c r="DC188" i="3"/>
  <c r="A189" i="3"/>
  <c r="CY189" i="3"/>
  <c r="CZ189" i="3"/>
  <c r="DB189" i="3" s="1"/>
  <c r="DA189" i="3"/>
  <c r="DC189" i="3"/>
  <c r="A190" i="3"/>
  <c r="CY190" i="3"/>
  <c r="CZ190" i="3"/>
  <c r="DB190" i="3" s="1"/>
  <c r="DA190" i="3"/>
  <c r="DC190" i="3"/>
  <c r="A191" i="3"/>
  <c r="CY191" i="3"/>
  <c r="CZ191" i="3"/>
  <c r="DB191" i="3" s="1"/>
  <c r="DA191" i="3"/>
  <c r="DC191" i="3"/>
  <c r="A192" i="3"/>
  <c r="CY192" i="3"/>
  <c r="CZ192" i="3"/>
  <c r="DB192" i="3" s="1"/>
  <c r="DA192" i="3"/>
  <c r="DC192" i="3"/>
  <c r="A193" i="3"/>
  <c r="CY193" i="3"/>
  <c r="CZ193" i="3"/>
  <c r="DA193" i="3"/>
  <c r="DB193" i="3"/>
  <c r="DC193" i="3"/>
  <c r="A194" i="3"/>
  <c r="CY194" i="3"/>
  <c r="CZ194" i="3"/>
  <c r="DB194" i="3" s="1"/>
  <c r="DA194" i="3"/>
  <c r="DC194" i="3"/>
  <c r="A195" i="3"/>
  <c r="CY195" i="3"/>
  <c r="CZ195" i="3"/>
  <c r="DB195" i="3" s="1"/>
  <c r="DA195" i="3"/>
  <c r="DC195" i="3"/>
  <c r="A196" i="3"/>
  <c r="CY196" i="3"/>
  <c r="CZ196" i="3"/>
  <c r="DB196" i="3" s="1"/>
  <c r="DA196" i="3"/>
  <c r="DC196" i="3"/>
  <c r="A197" i="3"/>
  <c r="CY197" i="3"/>
  <c r="CZ197" i="3"/>
  <c r="DB197" i="3" s="1"/>
  <c r="DA197" i="3"/>
  <c r="DC197" i="3"/>
  <c r="A198" i="3"/>
  <c r="CY198" i="3"/>
  <c r="CZ198" i="3"/>
  <c r="DB198" i="3" s="1"/>
  <c r="DA198" i="3"/>
  <c r="DC198" i="3"/>
  <c r="A199" i="3"/>
  <c r="CY199" i="3"/>
  <c r="CZ199" i="3"/>
  <c r="DB199" i="3" s="1"/>
  <c r="DA199" i="3"/>
  <c r="DC199" i="3"/>
  <c r="A200" i="3"/>
  <c r="CY200" i="3"/>
  <c r="CZ200" i="3"/>
  <c r="DB200" i="3" s="1"/>
  <c r="DA200" i="3"/>
  <c r="DC200" i="3"/>
  <c r="A201" i="3"/>
  <c r="CY201" i="3"/>
  <c r="CZ201" i="3"/>
  <c r="DB201" i="3" s="1"/>
  <c r="DA201" i="3"/>
  <c r="DC201" i="3"/>
  <c r="A202" i="3"/>
  <c r="CY202" i="3"/>
  <c r="CZ202" i="3"/>
  <c r="DB202" i="3" s="1"/>
  <c r="DA202" i="3"/>
  <c r="DC202" i="3"/>
  <c r="A203" i="3"/>
  <c r="CY203" i="3"/>
  <c r="CZ203" i="3"/>
  <c r="DA203" i="3"/>
  <c r="DB203" i="3"/>
  <c r="DC203" i="3"/>
  <c r="A204" i="3"/>
  <c r="CY204" i="3"/>
  <c r="CZ204" i="3"/>
  <c r="DB204" i="3" s="1"/>
  <c r="DA204" i="3"/>
  <c r="DC204" i="3"/>
  <c r="A205" i="3"/>
  <c r="CY205" i="3"/>
  <c r="CZ205" i="3"/>
  <c r="DB205" i="3" s="1"/>
  <c r="DA205" i="3"/>
  <c r="DC205" i="3"/>
  <c r="A206" i="3"/>
  <c r="CY206" i="3"/>
  <c r="CZ206" i="3"/>
  <c r="DB206" i="3" s="1"/>
  <c r="DA206" i="3"/>
  <c r="DC206" i="3"/>
  <c r="A207" i="3"/>
  <c r="CY207" i="3"/>
  <c r="CZ207" i="3"/>
  <c r="DA207" i="3"/>
  <c r="DB207" i="3"/>
  <c r="DC207" i="3"/>
  <c r="A208" i="3"/>
  <c r="CY208" i="3"/>
  <c r="CZ208" i="3"/>
  <c r="DB208" i="3" s="1"/>
  <c r="DA208" i="3"/>
  <c r="DC208" i="3"/>
  <c r="A209" i="3"/>
  <c r="CY209" i="3"/>
  <c r="CZ209" i="3"/>
  <c r="DA209" i="3"/>
  <c r="DB209" i="3"/>
  <c r="DC209" i="3"/>
  <c r="A210" i="3"/>
  <c r="CY210" i="3"/>
  <c r="CZ210" i="3"/>
  <c r="DB210" i="3" s="1"/>
  <c r="DA210" i="3"/>
  <c r="DC210" i="3"/>
  <c r="A211" i="3"/>
  <c r="CY211" i="3"/>
  <c r="CZ211" i="3"/>
  <c r="DB211" i="3" s="1"/>
  <c r="DA211" i="3"/>
  <c r="DC211" i="3"/>
  <c r="A212" i="3"/>
  <c r="CY212" i="3"/>
  <c r="CZ212" i="3"/>
  <c r="DB212" i="3" s="1"/>
  <c r="DA212" i="3"/>
  <c r="DC212" i="3"/>
  <c r="A213" i="3"/>
  <c r="CY213" i="3"/>
  <c r="CZ213" i="3"/>
  <c r="DB213" i="3" s="1"/>
  <c r="DA213" i="3"/>
  <c r="DC213" i="3"/>
  <c r="A214" i="3"/>
  <c r="CY214" i="3"/>
  <c r="CZ214" i="3"/>
  <c r="DB214" i="3" s="1"/>
  <c r="DA214" i="3"/>
  <c r="DC214" i="3"/>
  <c r="A215" i="3"/>
  <c r="CY215" i="3"/>
  <c r="CZ215" i="3"/>
  <c r="DB215" i="3" s="1"/>
  <c r="DA215" i="3"/>
  <c r="DC215" i="3"/>
  <c r="A216" i="3"/>
  <c r="CY216" i="3"/>
  <c r="CZ216" i="3"/>
  <c r="DB216" i="3" s="1"/>
  <c r="DA216" i="3"/>
  <c r="DC216" i="3"/>
  <c r="A217" i="3"/>
  <c r="CY217" i="3"/>
  <c r="CZ217" i="3"/>
  <c r="DB217" i="3" s="1"/>
  <c r="DA217" i="3"/>
  <c r="DC217" i="3"/>
  <c r="A218" i="3"/>
  <c r="CY218" i="3"/>
  <c r="CZ218" i="3"/>
  <c r="DB218" i="3" s="1"/>
  <c r="DA218" i="3"/>
  <c r="DC218" i="3"/>
  <c r="A219" i="3"/>
  <c r="CY219" i="3"/>
  <c r="CZ219" i="3"/>
  <c r="DB219" i="3" s="1"/>
  <c r="DA219" i="3"/>
  <c r="DC219" i="3"/>
  <c r="A220" i="3"/>
  <c r="CY220" i="3"/>
  <c r="CZ220" i="3"/>
  <c r="DB220" i="3" s="1"/>
  <c r="DA220" i="3"/>
  <c r="DC220" i="3"/>
  <c r="A221" i="3"/>
  <c r="CY221" i="3"/>
  <c r="CZ221" i="3"/>
  <c r="DB221" i="3" s="1"/>
  <c r="DA221" i="3"/>
  <c r="DC221" i="3"/>
  <c r="A222" i="3"/>
  <c r="CY222" i="3"/>
  <c r="CZ222" i="3"/>
  <c r="DB222" i="3" s="1"/>
  <c r="DA222" i="3"/>
  <c r="DC222" i="3"/>
  <c r="A223" i="3"/>
  <c r="CY223" i="3"/>
  <c r="CZ223" i="3"/>
  <c r="DB223" i="3" s="1"/>
  <c r="DA223" i="3"/>
  <c r="DC223" i="3"/>
  <c r="A224" i="3"/>
  <c r="CY224" i="3"/>
  <c r="CZ224" i="3"/>
  <c r="DB224" i="3" s="1"/>
  <c r="DA224" i="3"/>
  <c r="DC224" i="3"/>
  <c r="A225" i="3"/>
  <c r="CY225" i="3"/>
  <c r="CZ225" i="3"/>
  <c r="DA225" i="3"/>
  <c r="DB225" i="3"/>
  <c r="DC225" i="3"/>
  <c r="A226" i="3"/>
  <c r="CY226" i="3"/>
  <c r="CZ226" i="3"/>
  <c r="DB226" i="3" s="1"/>
  <c r="DA226" i="3"/>
  <c r="DC226" i="3"/>
  <c r="A227" i="3"/>
  <c r="CY227" i="3"/>
  <c r="CZ227" i="3"/>
  <c r="DB227" i="3" s="1"/>
  <c r="DA227" i="3"/>
  <c r="DC227" i="3"/>
  <c r="A228" i="3"/>
  <c r="CY228" i="3"/>
  <c r="CZ228" i="3"/>
  <c r="DB228" i="3" s="1"/>
  <c r="DA228" i="3"/>
  <c r="DC228" i="3"/>
  <c r="A229" i="3"/>
  <c r="CY229" i="3"/>
  <c r="CZ229" i="3"/>
  <c r="DB229" i="3" s="1"/>
  <c r="DA229" i="3"/>
  <c r="DC229" i="3"/>
  <c r="A230" i="3"/>
  <c r="CY230" i="3"/>
  <c r="CZ230" i="3"/>
  <c r="DB230" i="3" s="1"/>
  <c r="DA230" i="3"/>
  <c r="DC230" i="3"/>
  <c r="A231" i="3"/>
  <c r="CY231" i="3"/>
  <c r="CZ231" i="3"/>
  <c r="DB231" i="3" s="1"/>
  <c r="DA231" i="3"/>
  <c r="DC231" i="3"/>
  <c r="A232" i="3"/>
  <c r="CY232" i="3"/>
  <c r="CZ232" i="3"/>
  <c r="DB232" i="3" s="1"/>
  <c r="DA232" i="3"/>
  <c r="DC232" i="3"/>
  <c r="A233" i="3"/>
  <c r="CY233" i="3"/>
  <c r="CZ233" i="3"/>
  <c r="DB233" i="3" s="1"/>
  <c r="DA233" i="3"/>
  <c r="DC233" i="3"/>
  <c r="A234" i="3"/>
  <c r="CY234" i="3"/>
  <c r="CZ234" i="3"/>
  <c r="DB234" i="3" s="1"/>
  <c r="DA234" i="3"/>
  <c r="DC234" i="3"/>
  <c r="A235" i="3"/>
  <c r="CY235" i="3"/>
  <c r="CZ235" i="3"/>
  <c r="DA235" i="3"/>
  <c r="DB235" i="3"/>
  <c r="DC235" i="3"/>
  <c r="A236" i="3"/>
  <c r="CY236" i="3"/>
  <c r="CZ236" i="3"/>
  <c r="DB236" i="3" s="1"/>
  <c r="DA236" i="3"/>
  <c r="DC236" i="3"/>
  <c r="A237" i="3"/>
  <c r="CY237" i="3"/>
  <c r="CZ237" i="3"/>
  <c r="DB237" i="3" s="1"/>
  <c r="DA237" i="3"/>
  <c r="DC237" i="3"/>
  <c r="A238" i="3"/>
  <c r="CY238" i="3"/>
  <c r="CZ238" i="3"/>
  <c r="DB238" i="3" s="1"/>
  <c r="DA238" i="3"/>
  <c r="DC238" i="3"/>
  <c r="A239" i="3"/>
  <c r="CY239" i="3"/>
  <c r="CZ239" i="3"/>
  <c r="DA239" i="3"/>
  <c r="DB239" i="3"/>
  <c r="DC239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I25" i="1" s="1"/>
  <c r="K24" i="1"/>
  <c r="AC24" i="1"/>
  <c r="AE24" i="1"/>
  <c r="CS24" i="1" s="1"/>
  <c r="AF24" i="1"/>
  <c r="AG24" i="1"/>
  <c r="CU24" i="1" s="1"/>
  <c r="AH24" i="1"/>
  <c r="CV24" i="1" s="1"/>
  <c r="AI24" i="1"/>
  <c r="CW24" i="1" s="1"/>
  <c r="AJ24" i="1"/>
  <c r="CX24" i="1" s="1"/>
  <c r="FR24" i="1"/>
  <c r="GL24" i="1"/>
  <c r="GN24" i="1"/>
  <c r="GP24" i="1"/>
  <c r="GV24" i="1"/>
  <c r="HC24" i="1" s="1"/>
  <c r="AC25" i="1"/>
  <c r="AE25" i="1"/>
  <c r="AD25" i="1" s="1"/>
  <c r="CR25" i="1" s="1"/>
  <c r="AF25" i="1"/>
  <c r="CT25" i="1" s="1"/>
  <c r="AG25" i="1"/>
  <c r="CU25" i="1" s="1"/>
  <c r="AH25" i="1"/>
  <c r="AI25" i="1"/>
  <c r="CW25" i="1" s="1"/>
  <c r="AJ25" i="1"/>
  <c r="CX25" i="1" s="1"/>
  <c r="CV25" i="1"/>
  <c r="GL25" i="1"/>
  <c r="GN25" i="1"/>
  <c r="GO25" i="1"/>
  <c r="GP25" i="1"/>
  <c r="GV25" i="1"/>
  <c r="HC25" i="1"/>
  <c r="C26" i="1"/>
  <c r="D26" i="1"/>
  <c r="I26" i="1"/>
  <c r="K26" i="1"/>
  <c r="AC26" i="1"/>
  <c r="AE26" i="1"/>
  <c r="AD26" i="1" s="1"/>
  <c r="CR26" i="1" s="1"/>
  <c r="AF26" i="1"/>
  <c r="AG26" i="1"/>
  <c r="CU26" i="1" s="1"/>
  <c r="T26" i="1" s="1"/>
  <c r="AH26" i="1"/>
  <c r="AI26" i="1"/>
  <c r="CW26" i="1" s="1"/>
  <c r="AJ26" i="1"/>
  <c r="CX26" i="1" s="1"/>
  <c r="W26" i="1" s="1"/>
  <c r="CT26" i="1"/>
  <c r="S26" i="1" s="1"/>
  <c r="CV26" i="1"/>
  <c r="FR26" i="1"/>
  <c r="GL26" i="1"/>
  <c r="GN26" i="1"/>
  <c r="GP26" i="1"/>
  <c r="GV26" i="1"/>
  <c r="HC26" i="1" s="1"/>
  <c r="GX26" i="1" s="1"/>
  <c r="I27" i="1"/>
  <c r="AC27" i="1"/>
  <c r="CQ27" i="1" s="1"/>
  <c r="AE27" i="1"/>
  <c r="AF27" i="1"/>
  <c r="AG27" i="1"/>
  <c r="CU27" i="1" s="1"/>
  <c r="T27" i="1" s="1"/>
  <c r="AH27" i="1"/>
  <c r="CV27" i="1" s="1"/>
  <c r="AI27" i="1"/>
  <c r="CW27" i="1" s="1"/>
  <c r="AJ27" i="1"/>
  <c r="CX27" i="1" s="1"/>
  <c r="GL27" i="1"/>
  <c r="GN27" i="1"/>
  <c r="GO27" i="1"/>
  <c r="GP27" i="1"/>
  <c r="GV27" i="1"/>
  <c r="HC27" i="1" s="1"/>
  <c r="GX27" i="1" s="1"/>
  <c r="C28" i="1"/>
  <c r="D28" i="1"/>
  <c r="I28" i="1"/>
  <c r="I29" i="1" s="1"/>
  <c r="K28" i="1"/>
  <c r="AC28" i="1"/>
  <c r="AE28" i="1"/>
  <c r="AF28" i="1"/>
  <c r="AG28" i="1"/>
  <c r="CU28" i="1" s="1"/>
  <c r="AH28" i="1"/>
  <c r="CV28" i="1" s="1"/>
  <c r="AI28" i="1"/>
  <c r="CW28" i="1" s="1"/>
  <c r="AJ28" i="1"/>
  <c r="CX28" i="1" s="1"/>
  <c r="W28" i="1" s="1"/>
  <c r="FR28" i="1"/>
  <c r="GL28" i="1"/>
  <c r="GN28" i="1"/>
  <c r="GP28" i="1"/>
  <c r="GV28" i="1"/>
  <c r="HC28" i="1" s="1"/>
  <c r="AC29" i="1"/>
  <c r="AE29" i="1"/>
  <c r="AD29" i="1" s="1"/>
  <c r="CR29" i="1" s="1"/>
  <c r="AF29" i="1"/>
  <c r="CT29" i="1" s="1"/>
  <c r="AG29" i="1"/>
  <c r="CU29" i="1" s="1"/>
  <c r="AH29" i="1"/>
  <c r="CV29" i="1" s="1"/>
  <c r="AI29" i="1"/>
  <c r="CW29" i="1" s="1"/>
  <c r="AJ29" i="1"/>
  <c r="CX29" i="1" s="1"/>
  <c r="GL29" i="1"/>
  <c r="GN29" i="1"/>
  <c r="GO29" i="1"/>
  <c r="GP29" i="1"/>
  <c r="GV29" i="1"/>
  <c r="HC29" i="1" s="1"/>
  <c r="C30" i="1"/>
  <c r="D30" i="1"/>
  <c r="I30" i="1"/>
  <c r="K30" i="1"/>
  <c r="AC30" i="1"/>
  <c r="AE30" i="1"/>
  <c r="R68" i="5" s="1"/>
  <c r="AF30" i="1"/>
  <c r="AG30" i="1"/>
  <c r="CU30" i="1" s="1"/>
  <c r="AH30" i="1"/>
  <c r="AI30" i="1"/>
  <c r="AJ30" i="1"/>
  <c r="CT30" i="1"/>
  <c r="CV30" i="1"/>
  <c r="CW30" i="1"/>
  <c r="V30" i="1" s="1"/>
  <c r="CX30" i="1"/>
  <c r="FR30" i="1"/>
  <c r="GL30" i="1"/>
  <c r="GN30" i="1"/>
  <c r="GP30" i="1"/>
  <c r="GV30" i="1"/>
  <c r="HC30" i="1" s="1"/>
  <c r="AC31" i="1"/>
  <c r="AE31" i="1"/>
  <c r="AF31" i="1"/>
  <c r="AG31" i="1"/>
  <c r="CU31" i="1" s="1"/>
  <c r="AH31" i="1"/>
  <c r="AI31" i="1"/>
  <c r="CW31" i="1" s="1"/>
  <c r="AJ31" i="1"/>
  <c r="CX31" i="1" s="1"/>
  <c r="CT31" i="1"/>
  <c r="CV31" i="1"/>
  <c r="GL31" i="1"/>
  <c r="GN31" i="1"/>
  <c r="GO31" i="1"/>
  <c r="GP31" i="1"/>
  <c r="GV31" i="1"/>
  <c r="HC31" i="1" s="1"/>
  <c r="C32" i="1"/>
  <c r="D32" i="1"/>
  <c r="I32" i="1"/>
  <c r="K32" i="1"/>
  <c r="AC32" i="1"/>
  <c r="AE32" i="1"/>
  <c r="AF32" i="1"/>
  <c r="CT32" i="1" s="1"/>
  <c r="AG32" i="1"/>
  <c r="CU32" i="1" s="1"/>
  <c r="AH32" i="1"/>
  <c r="AI32" i="1"/>
  <c r="CW32" i="1" s="1"/>
  <c r="AJ32" i="1"/>
  <c r="CX32" i="1" s="1"/>
  <c r="CV32" i="1"/>
  <c r="FR32" i="1"/>
  <c r="GL32" i="1"/>
  <c r="GN32" i="1"/>
  <c r="GP32" i="1"/>
  <c r="GV32" i="1"/>
  <c r="HC32" i="1" s="1"/>
  <c r="AC33" i="1"/>
  <c r="CQ33" i="1" s="1"/>
  <c r="AE33" i="1"/>
  <c r="AF33" i="1"/>
  <c r="AG33" i="1"/>
  <c r="CU33" i="1" s="1"/>
  <c r="AH33" i="1"/>
  <c r="CV33" i="1" s="1"/>
  <c r="AI33" i="1"/>
  <c r="CW33" i="1" s="1"/>
  <c r="AJ33" i="1"/>
  <c r="CX33" i="1" s="1"/>
  <c r="FR33" i="1"/>
  <c r="GL33" i="1"/>
  <c r="GN33" i="1"/>
  <c r="GP33" i="1"/>
  <c r="GV33" i="1"/>
  <c r="HC33" i="1" s="1"/>
  <c r="C34" i="1"/>
  <c r="D34" i="1"/>
  <c r="I34" i="1"/>
  <c r="K34" i="1"/>
  <c r="AC34" i="1"/>
  <c r="AD34" i="1"/>
  <c r="CR34" i="1" s="1"/>
  <c r="Q34" i="1" s="1"/>
  <c r="AE34" i="1"/>
  <c r="AF34" i="1"/>
  <c r="AG34" i="1"/>
  <c r="CU34" i="1" s="1"/>
  <c r="T34" i="1" s="1"/>
  <c r="AH34" i="1"/>
  <c r="CV34" i="1" s="1"/>
  <c r="U34" i="1" s="1"/>
  <c r="AI34" i="1"/>
  <c r="CW34" i="1" s="1"/>
  <c r="V34" i="1" s="1"/>
  <c r="AJ34" i="1"/>
  <c r="CX34" i="1" s="1"/>
  <c r="CQ34" i="1"/>
  <c r="P34" i="1" s="1"/>
  <c r="CS34" i="1"/>
  <c r="R34" i="1" s="1"/>
  <c r="FR34" i="1"/>
  <c r="GL34" i="1"/>
  <c r="GN34" i="1"/>
  <c r="GO34" i="1"/>
  <c r="GP34" i="1"/>
  <c r="GV34" i="1"/>
  <c r="HC34" i="1" s="1"/>
  <c r="GX34" i="1" s="1"/>
  <c r="AC35" i="1"/>
  <c r="AE35" i="1"/>
  <c r="AF35" i="1"/>
  <c r="AG35" i="1"/>
  <c r="CU35" i="1" s="1"/>
  <c r="AH35" i="1"/>
  <c r="AI35" i="1"/>
  <c r="CW35" i="1" s="1"/>
  <c r="AJ35" i="1"/>
  <c r="CX35" i="1" s="1"/>
  <c r="CT35" i="1"/>
  <c r="CV35" i="1"/>
  <c r="GL35" i="1"/>
  <c r="GN35" i="1"/>
  <c r="GO35" i="1"/>
  <c r="GP35" i="1"/>
  <c r="GV35" i="1"/>
  <c r="HC35" i="1" s="1"/>
  <c r="C36" i="1"/>
  <c r="D36" i="1"/>
  <c r="I36" i="1"/>
  <c r="K36" i="1"/>
  <c r="AC36" i="1"/>
  <c r="AE36" i="1"/>
  <c r="R94" i="5" s="1"/>
  <c r="AF36" i="1"/>
  <c r="CT36" i="1" s="1"/>
  <c r="S36" i="1" s="1"/>
  <c r="AG36" i="1"/>
  <c r="CU36" i="1" s="1"/>
  <c r="AH36" i="1"/>
  <c r="AI36" i="1"/>
  <c r="CW36" i="1" s="1"/>
  <c r="AJ36" i="1"/>
  <c r="CX36" i="1" s="1"/>
  <c r="W36" i="1" s="1"/>
  <c r="CV36" i="1"/>
  <c r="FR36" i="1"/>
  <c r="GL36" i="1"/>
  <c r="GN36" i="1"/>
  <c r="GP36" i="1"/>
  <c r="GV36" i="1"/>
  <c r="HC36" i="1" s="1"/>
  <c r="GX36" i="1" s="1"/>
  <c r="AC37" i="1"/>
  <c r="CQ37" i="1" s="1"/>
  <c r="AE37" i="1"/>
  <c r="AD37" i="1" s="1"/>
  <c r="CR37" i="1" s="1"/>
  <c r="AF37" i="1"/>
  <c r="AG37" i="1"/>
  <c r="AH37" i="1"/>
  <c r="CV37" i="1" s="1"/>
  <c r="AI37" i="1"/>
  <c r="CW37" i="1" s="1"/>
  <c r="AJ37" i="1"/>
  <c r="CX37" i="1" s="1"/>
  <c r="CU37" i="1"/>
  <c r="GL37" i="1"/>
  <c r="GN37" i="1"/>
  <c r="GO37" i="1"/>
  <c r="GP37" i="1"/>
  <c r="GV37" i="1"/>
  <c r="HC37" i="1" s="1"/>
  <c r="AC38" i="1"/>
  <c r="AE38" i="1"/>
  <c r="AF38" i="1"/>
  <c r="CT38" i="1" s="1"/>
  <c r="AG38" i="1"/>
  <c r="CU38" i="1" s="1"/>
  <c r="AH38" i="1"/>
  <c r="CV38" i="1" s="1"/>
  <c r="AI38" i="1"/>
  <c r="CW38" i="1" s="1"/>
  <c r="AJ38" i="1"/>
  <c r="CX38" i="1" s="1"/>
  <c r="GL38" i="1"/>
  <c r="GN38" i="1"/>
  <c r="GO38" i="1"/>
  <c r="GP38" i="1"/>
  <c r="GV38" i="1"/>
  <c r="HC38" i="1" s="1"/>
  <c r="C39" i="1"/>
  <c r="D39" i="1"/>
  <c r="I39" i="1"/>
  <c r="K39" i="1"/>
  <c r="AC39" i="1"/>
  <c r="AE39" i="1"/>
  <c r="AF39" i="1"/>
  <c r="AG39" i="1"/>
  <c r="CU39" i="1" s="1"/>
  <c r="AH39" i="1"/>
  <c r="CV39" i="1" s="1"/>
  <c r="AI39" i="1"/>
  <c r="CW39" i="1" s="1"/>
  <c r="AJ39" i="1"/>
  <c r="CX39" i="1" s="1"/>
  <c r="W39" i="1" s="1"/>
  <c r="FR39" i="1"/>
  <c r="GL39" i="1"/>
  <c r="GN39" i="1"/>
  <c r="GP39" i="1"/>
  <c r="GV39" i="1"/>
  <c r="HC39" i="1" s="1"/>
  <c r="AC40" i="1"/>
  <c r="CQ40" i="1" s="1"/>
  <c r="AE40" i="1"/>
  <c r="AF40" i="1"/>
  <c r="AG40" i="1"/>
  <c r="CU40" i="1" s="1"/>
  <c r="AH40" i="1"/>
  <c r="CV40" i="1" s="1"/>
  <c r="AI40" i="1"/>
  <c r="CW40" i="1" s="1"/>
  <c r="AJ40" i="1"/>
  <c r="CX40" i="1" s="1"/>
  <c r="GL40" i="1"/>
  <c r="GN40" i="1"/>
  <c r="GO40" i="1"/>
  <c r="GP40" i="1"/>
  <c r="GV40" i="1"/>
  <c r="HC40" i="1" s="1"/>
  <c r="AC41" i="1"/>
  <c r="AE41" i="1"/>
  <c r="AF41" i="1"/>
  <c r="CT41" i="1" s="1"/>
  <c r="AG41" i="1"/>
  <c r="CU41" i="1" s="1"/>
  <c r="AH41" i="1"/>
  <c r="AI41" i="1"/>
  <c r="CW41" i="1" s="1"/>
  <c r="AJ41" i="1"/>
  <c r="CX41" i="1" s="1"/>
  <c r="CV41" i="1"/>
  <c r="GL41" i="1"/>
  <c r="GN41" i="1"/>
  <c r="GO41" i="1"/>
  <c r="GP41" i="1"/>
  <c r="GV41" i="1"/>
  <c r="HC41" i="1" s="1"/>
  <c r="AC42" i="1"/>
  <c r="CQ42" i="1" s="1"/>
  <c r="AE42" i="1"/>
  <c r="AF42" i="1"/>
  <c r="AG42" i="1"/>
  <c r="AH42" i="1"/>
  <c r="CV42" i="1" s="1"/>
  <c r="AI42" i="1"/>
  <c r="CW42" i="1" s="1"/>
  <c r="AJ42" i="1"/>
  <c r="CX42" i="1" s="1"/>
  <c r="CU42" i="1"/>
  <c r="GL42" i="1"/>
  <c r="GN42" i="1"/>
  <c r="GO42" i="1"/>
  <c r="GP42" i="1"/>
  <c r="GV42" i="1"/>
  <c r="HC42" i="1" s="1"/>
  <c r="C43" i="1"/>
  <c r="D43" i="1"/>
  <c r="I43" i="1"/>
  <c r="K43" i="1"/>
  <c r="AC43" i="1"/>
  <c r="AE43" i="1"/>
  <c r="AD43" i="1" s="1"/>
  <c r="AF43" i="1"/>
  <c r="AG43" i="1"/>
  <c r="CU43" i="1" s="1"/>
  <c r="T43" i="1" s="1"/>
  <c r="AH43" i="1"/>
  <c r="CV43" i="1" s="1"/>
  <c r="AI43" i="1"/>
  <c r="CW43" i="1" s="1"/>
  <c r="V43" i="1" s="1"/>
  <c r="AJ43" i="1"/>
  <c r="CX43" i="1" s="1"/>
  <c r="CQ43" i="1"/>
  <c r="FR43" i="1"/>
  <c r="GL43" i="1"/>
  <c r="GN43" i="1"/>
  <c r="GP43" i="1"/>
  <c r="GV43" i="1"/>
  <c r="HC43" i="1" s="1"/>
  <c r="GX43" i="1" s="1"/>
  <c r="AC44" i="1"/>
  <c r="AE44" i="1"/>
  <c r="AF44" i="1"/>
  <c r="AG44" i="1"/>
  <c r="CU44" i="1" s="1"/>
  <c r="AH44" i="1"/>
  <c r="CV44" i="1" s="1"/>
  <c r="AI44" i="1"/>
  <c r="CW44" i="1" s="1"/>
  <c r="AJ44" i="1"/>
  <c r="CX44" i="1" s="1"/>
  <c r="FR44" i="1"/>
  <c r="GL44" i="1"/>
  <c r="GN44" i="1"/>
  <c r="GP44" i="1"/>
  <c r="GV44" i="1"/>
  <c r="HC44" i="1" s="1"/>
  <c r="C45" i="1"/>
  <c r="D45" i="1"/>
  <c r="I45" i="1"/>
  <c r="K45" i="1"/>
  <c r="AC45" i="1"/>
  <c r="AE45" i="1"/>
  <c r="AF45" i="1"/>
  <c r="AG45" i="1"/>
  <c r="CU45" i="1" s="1"/>
  <c r="AH45" i="1"/>
  <c r="CV45" i="1" s="1"/>
  <c r="AI45" i="1"/>
  <c r="CW45" i="1" s="1"/>
  <c r="AJ45" i="1"/>
  <c r="CX45" i="1" s="1"/>
  <c r="FR45" i="1"/>
  <c r="GL45" i="1"/>
  <c r="GN45" i="1"/>
  <c r="GP45" i="1"/>
  <c r="GV45" i="1"/>
  <c r="HC45" i="1" s="1"/>
  <c r="AC46" i="1"/>
  <c r="AE46" i="1"/>
  <c r="AD46" i="1" s="1"/>
  <c r="CR46" i="1" s="1"/>
  <c r="AF46" i="1"/>
  <c r="AG46" i="1"/>
  <c r="CU46" i="1" s="1"/>
  <c r="AH46" i="1"/>
  <c r="CV46" i="1" s="1"/>
  <c r="AI46" i="1"/>
  <c r="AJ46" i="1"/>
  <c r="CX46" i="1" s="1"/>
  <c r="CQ46" i="1"/>
  <c r="CW46" i="1"/>
  <c r="FR46" i="1"/>
  <c r="GL46" i="1"/>
  <c r="GN46" i="1"/>
  <c r="GP46" i="1"/>
  <c r="GV46" i="1"/>
  <c r="HC46" i="1" s="1"/>
  <c r="C47" i="1"/>
  <c r="D47" i="1"/>
  <c r="I47" i="1"/>
  <c r="K47" i="1"/>
  <c r="AC47" i="1"/>
  <c r="CQ47" i="1" s="1"/>
  <c r="AE47" i="1"/>
  <c r="AF47" i="1"/>
  <c r="AG47" i="1"/>
  <c r="AH47" i="1"/>
  <c r="CV47" i="1" s="1"/>
  <c r="AI47" i="1"/>
  <c r="CW47" i="1" s="1"/>
  <c r="AJ47" i="1"/>
  <c r="CX47" i="1" s="1"/>
  <c r="W47" i="1" s="1"/>
  <c r="CU47" i="1"/>
  <c r="FR47" i="1"/>
  <c r="GL47" i="1"/>
  <c r="GN47" i="1"/>
  <c r="GP47" i="1"/>
  <c r="GV47" i="1"/>
  <c r="HC47" i="1" s="1"/>
  <c r="AC48" i="1"/>
  <c r="AE48" i="1"/>
  <c r="AF48" i="1"/>
  <c r="AG48" i="1"/>
  <c r="CU48" i="1" s="1"/>
  <c r="AH48" i="1"/>
  <c r="CV48" i="1" s="1"/>
  <c r="AI48" i="1"/>
  <c r="CW48" i="1" s="1"/>
  <c r="AJ48" i="1"/>
  <c r="CX48" i="1" s="1"/>
  <c r="FR48" i="1"/>
  <c r="GL48" i="1"/>
  <c r="GN48" i="1"/>
  <c r="GP48" i="1"/>
  <c r="GV48" i="1"/>
  <c r="HC48" i="1" s="1"/>
  <c r="C49" i="1"/>
  <c r="D49" i="1"/>
  <c r="I49" i="1"/>
  <c r="K49" i="1"/>
  <c r="AC49" i="1"/>
  <c r="AE49" i="1"/>
  <c r="AF49" i="1"/>
  <c r="AG49" i="1"/>
  <c r="CU49" i="1" s="1"/>
  <c r="AH49" i="1"/>
  <c r="AI49" i="1"/>
  <c r="CW49" i="1" s="1"/>
  <c r="AJ49" i="1"/>
  <c r="CX49" i="1" s="1"/>
  <c r="W49" i="1" s="1"/>
  <c r="CV49" i="1"/>
  <c r="U49" i="1" s="1"/>
  <c r="Q150" i="5" s="1"/>
  <c r="FR49" i="1"/>
  <c r="GL49" i="1"/>
  <c r="GN49" i="1"/>
  <c r="GP49" i="1"/>
  <c r="GV49" i="1"/>
  <c r="HC49" i="1" s="1"/>
  <c r="GX49" i="1"/>
  <c r="AC50" i="1"/>
  <c r="AD50" i="1"/>
  <c r="CR50" i="1" s="1"/>
  <c r="AE50" i="1"/>
  <c r="AF50" i="1"/>
  <c r="AG50" i="1"/>
  <c r="CU50" i="1" s="1"/>
  <c r="AH50" i="1"/>
  <c r="CV50" i="1" s="1"/>
  <c r="AI50" i="1"/>
  <c r="CW50" i="1" s="1"/>
  <c r="AJ50" i="1"/>
  <c r="CX50" i="1" s="1"/>
  <c r="CQ50" i="1"/>
  <c r="CS50" i="1"/>
  <c r="FR50" i="1"/>
  <c r="GL50" i="1"/>
  <c r="GN50" i="1"/>
  <c r="GP50" i="1"/>
  <c r="GV50" i="1"/>
  <c r="HC50" i="1" s="1"/>
  <c r="C51" i="1"/>
  <c r="D51" i="1"/>
  <c r="I51" i="1"/>
  <c r="K51" i="1"/>
  <c r="AC51" i="1"/>
  <c r="AE51" i="1"/>
  <c r="AF51" i="1"/>
  <c r="AG51" i="1"/>
  <c r="CU51" i="1" s="1"/>
  <c r="AH51" i="1"/>
  <c r="CV51" i="1" s="1"/>
  <c r="AI51" i="1"/>
  <c r="CW51" i="1" s="1"/>
  <c r="V51" i="1" s="1"/>
  <c r="AJ51" i="1"/>
  <c r="CX51" i="1" s="1"/>
  <c r="W51" i="1" s="1"/>
  <c r="FR51" i="1"/>
  <c r="GL51" i="1"/>
  <c r="GN51" i="1"/>
  <c r="GP51" i="1"/>
  <c r="GV51" i="1"/>
  <c r="HC51" i="1" s="1"/>
  <c r="AC52" i="1"/>
  <c r="AE52" i="1"/>
  <c r="AF52" i="1"/>
  <c r="CT52" i="1" s="1"/>
  <c r="AG52" i="1"/>
  <c r="CU52" i="1" s="1"/>
  <c r="AH52" i="1"/>
  <c r="CV52" i="1" s="1"/>
  <c r="AI52" i="1"/>
  <c r="CW52" i="1" s="1"/>
  <c r="AJ52" i="1"/>
  <c r="CX52" i="1" s="1"/>
  <c r="GL52" i="1"/>
  <c r="GN52" i="1"/>
  <c r="GO52" i="1"/>
  <c r="GP52" i="1"/>
  <c r="GV52" i="1"/>
  <c r="HC52" i="1" s="1"/>
  <c r="AC53" i="1"/>
  <c r="AE53" i="1"/>
  <c r="AD53" i="1" s="1"/>
  <c r="CR53" i="1" s="1"/>
  <c r="AF53" i="1"/>
  <c r="AG53" i="1"/>
  <c r="CU53" i="1" s="1"/>
  <c r="AH53" i="1"/>
  <c r="CV53" i="1" s="1"/>
  <c r="AI53" i="1"/>
  <c r="CW53" i="1" s="1"/>
  <c r="AJ53" i="1"/>
  <c r="CX53" i="1" s="1"/>
  <c r="CQ53" i="1"/>
  <c r="GL53" i="1"/>
  <c r="GN53" i="1"/>
  <c r="GO53" i="1"/>
  <c r="GP53" i="1"/>
  <c r="GV53" i="1"/>
  <c r="HC53" i="1" s="1"/>
  <c r="C54" i="1"/>
  <c r="D54" i="1"/>
  <c r="I54" i="1"/>
  <c r="K54" i="1"/>
  <c r="AC54" i="1"/>
  <c r="AE54" i="1"/>
  <c r="AF54" i="1"/>
  <c r="AG54" i="1"/>
  <c r="CU54" i="1" s="1"/>
  <c r="AH54" i="1"/>
  <c r="CV54" i="1" s="1"/>
  <c r="AI54" i="1"/>
  <c r="CW54" i="1" s="1"/>
  <c r="V54" i="1" s="1"/>
  <c r="AJ54" i="1"/>
  <c r="CX54" i="1" s="1"/>
  <c r="W54" i="1" s="1"/>
  <c r="FR54" i="1"/>
  <c r="GL54" i="1"/>
  <c r="GN54" i="1"/>
  <c r="GP54" i="1"/>
  <c r="GV54" i="1"/>
  <c r="HC54" i="1" s="1"/>
  <c r="I55" i="1"/>
  <c r="AC55" i="1"/>
  <c r="AE55" i="1"/>
  <c r="AF55" i="1"/>
  <c r="CT55" i="1" s="1"/>
  <c r="AG55" i="1"/>
  <c r="CU55" i="1" s="1"/>
  <c r="AH55" i="1"/>
  <c r="AI55" i="1"/>
  <c r="CW55" i="1" s="1"/>
  <c r="AJ55" i="1"/>
  <c r="CX55" i="1" s="1"/>
  <c r="CV55" i="1"/>
  <c r="U55" i="1" s="1"/>
  <c r="GL55" i="1"/>
  <c r="GN55" i="1"/>
  <c r="GO55" i="1"/>
  <c r="GP55" i="1"/>
  <c r="GV55" i="1"/>
  <c r="HC55" i="1" s="1"/>
  <c r="C56" i="1"/>
  <c r="D56" i="1"/>
  <c r="I56" i="1"/>
  <c r="GX56" i="1" s="1"/>
  <c r="K56" i="1"/>
  <c r="AC56" i="1"/>
  <c r="AE56" i="1"/>
  <c r="AF56" i="1"/>
  <c r="AG56" i="1"/>
  <c r="CU56" i="1" s="1"/>
  <c r="AH56" i="1"/>
  <c r="AI56" i="1"/>
  <c r="CW56" i="1" s="1"/>
  <c r="AJ56" i="1"/>
  <c r="CT56" i="1"/>
  <c r="CV56" i="1"/>
  <c r="CX56" i="1"/>
  <c r="W56" i="1" s="1"/>
  <c r="FR56" i="1"/>
  <c r="GL56" i="1"/>
  <c r="GN56" i="1"/>
  <c r="GP56" i="1"/>
  <c r="GV56" i="1"/>
  <c r="HC56" i="1" s="1"/>
  <c r="AC57" i="1"/>
  <c r="CQ57" i="1" s="1"/>
  <c r="AE57" i="1"/>
  <c r="AD57" i="1" s="1"/>
  <c r="CR57" i="1" s="1"/>
  <c r="AF57" i="1"/>
  <c r="AG57" i="1"/>
  <c r="AH57" i="1"/>
  <c r="CV57" i="1" s="1"/>
  <c r="AI57" i="1"/>
  <c r="CW57" i="1" s="1"/>
  <c r="AJ57" i="1"/>
  <c r="CX57" i="1" s="1"/>
  <c r="CU57" i="1"/>
  <c r="GL57" i="1"/>
  <c r="GN57" i="1"/>
  <c r="GO57" i="1"/>
  <c r="GP57" i="1"/>
  <c r="GV57" i="1"/>
  <c r="HC57" i="1" s="1"/>
  <c r="C58" i="1"/>
  <c r="D58" i="1"/>
  <c r="I58" i="1"/>
  <c r="K58" i="1"/>
  <c r="AC58" i="1"/>
  <c r="AE58" i="1"/>
  <c r="AF58" i="1"/>
  <c r="AG58" i="1"/>
  <c r="CU58" i="1" s="1"/>
  <c r="AH58" i="1"/>
  <c r="CV58" i="1" s="1"/>
  <c r="AI58" i="1"/>
  <c r="AJ58" i="1"/>
  <c r="CX58" i="1" s="1"/>
  <c r="W58" i="1" s="1"/>
  <c r="CW58" i="1"/>
  <c r="FR58" i="1"/>
  <c r="GL58" i="1"/>
  <c r="GN58" i="1"/>
  <c r="GP58" i="1"/>
  <c r="GV58" i="1"/>
  <c r="HC58" i="1" s="1"/>
  <c r="GX58" i="1" s="1"/>
  <c r="AC59" i="1"/>
  <c r="AE59" i="1"/>
  <c r="AF59" i="1"/>
  <c r="CT59" i="1" s="1"/>
  <c r="AG59" i="1"/>
  <c r="CU59" i="1" s="1"/>
  <c r="AH59" i="1"/>
  <c r="AI59" i="1"/>
  <c r="CW59" i="1" s="1"/>
  <c r="AJ59" i="1"/>
  <c r="CX59" i="1" s="1"/>
  <c r="CV59" i="1"/>
  <c r="FR59" i="1"/>
  <c r="GL59" i="1"/>
  <c r="GN59" i="1"/>
  <c r="GP59" i="1"/>
  <c r="GV59" i="1"/>
  <c r="HC59" i="1" s="1"/>
  <c r="C60" i="1"/>
  <c r="D60" i="1"/>
  <c r="I60" i="1"/>
  <c r="K60" i="1"/>
  <c r="AC60" i="1"/>
  <c r="AE60" i="1"/>
  <c r="AF60" i="1"/>
  <c r="CT60" i="1" s="1"/>
  <c r="AG60" i="1"/>
  <c r="CU60" i="1" s="1"/>
  <c r="AH60" i="1"/>
  <c r="AI60" i="1"/>
  <c r="CW60" i="1" s="1"/>
  <c r="AJ60" i="1"/>
  <c r="CX60" i="1" s="1"/>
  <c r="CV60" i="1"/>
  <c r="FR60" i="1"/>
  <c r="GL60" i="1"/>
  <c r="GN60" i="1"/>
  <c r="GP60" i="1"/>
  <c r="GV60" i="1"/>
  <c r="HC60" i="1" s="1"/>
  <c r="AC61" i="1"/>
  <c r="CQ61" i="1" s="1"/>
  <c r="AE61" i="1"/>
  <c r="AF61" i="1"/>
  <c r="AG61" i="1"/>
  <c r="AH61" i="1"/>
  <c r="CV61" i="1" s="1"/>
  <c r="AI61" i="1"/>
  <c r="AJ61" i="1"/>
  <c r="CX61" i="1" s="1"/>
  <c r="CU61" i="1"/>
  <c r="CW61" i="1"/>
  <c r="GL61" i="1"/>
  <c r="GN61" i="1"/>
  <c r="GO61" i="1"/>
  <c r="GP61" i="1"/>
  <c r="GV61" i="1"/>
  <c r="HC61" i="1" s="1"/>
  <c r="C62" i="1"/>
  <c r="D62" i="1"/>
  <c r="I62" i="1"/>
  <c r="K62" i="1"/>
  <c r="AC62" i="1"/>
  <c r="CQ62" i="1" s="1"/>
  <c r="AE62" i="1"/>
  <c r="AD62" i="1" s="1"/>
  <c r="CR62" i="1" s="1"/>
  <c r="AF62" i="1"/>
  <c r="AG62" i="1"/>
  <c r="CU62" i="1" s="1"/>
  <c r="AH62" i="1"/>
  <c r="CV62" i="1" s="1"/>
  <c r="AI62" i="1"/>
  <c r="CW62" i="1" s="1"/>
  <c r="AJ62" i="1"/>
  <c r="CX62" i="1" s="1"/>
  <c r="FR62" i="1"/>
  <c r="GL62" i="1"/>
  <c r="GN62" i="1"/>
  <c r="GP62" i="1"/>
  <c r="GV62" i="1"/>
  <c r="HC62" i="1" s="1"/>
  <c r="AC63" i="1"/>
  <c r="AE63" i="1"/>
  <c r="AF63" i="1"/>
  <c r="CT63" i="1" s="1"/>
  <c r="AG63" i="1"/>
  <c r="CU63" i="1" s="1"/>
  <c r="AH63" i="1"/>
  <c r="AI63" i="1"/>
  <c r="CW63" i="1" s="1"/>
  <c r="AJ63" i="1"/>
  <c r="CX63" i="1" s="1"/>
  <c r="CV63" i="1"/>
  <c r="GL63" i="1"/>
  <c r="GN63" i="1"/>
  <c r="GO63" i="1"/>
  <c r="GP63" i="1"/>
  <c r="GV63" i="1"/>
  <c r="HC63" i="1" s="1"/>
  <c r="C64" i="1"/>
  <c r="D64" i="1"/>
  <c r="I64" i="1"/>
  <c r="K64" i="1"/>
  <c r="AC64" i="1"/>
  <c r="AE64" i="1"/>
  <c r="AF64" i="1"/>
  <c r="AG64" i="1"/>
  <c r="CU64" i="1" s="1"/>
  <c r="AH64" i="1"/>
  <c r="CV64" i="1" s="1"/>
  <c r="U64" i="1" s="1"/>
  <c r="AI64" i="1"/>
  <c r="CW64" i="1" s="1"/>
  <c r="AJ64" i="1"/>
  <c r="CX64" i="1" s="1"/>
  <c r="W64" i="1" s="1"/>
  <c r="FR64" i="1"/>
  <c r="GL64" i="1"/>
  <c r="GN64" i="1"/>
  <c r="GP64" i="1"/>
  <c r="GV64" i="1"/>
  <c r="HC64" i="1" s="1"/>
  <c r="AC65" i="1"/>
  <c r="AE65" i="1"/>
  <c r="AD65" i="1" s="1"/>
  <c r="CR65" i="1" s="1"/>
  <c r="AF65" i="1"/>
  <c r="AG65" i="1"/>
  <c r="CU65" i="1" s="1"/>
  <c r="AH65" i="1"/>
  <c r="CV65" i="1" s="1"/>
  <c r="AI65" i="1"/>
  <c r="AJ65" i="1"/>
  <c r="CX65" i="1" s="1"/>
  <c r="CW65" i="1"/>
  <c r="GL65" i="1"/>
  <c r="GN65" i="1"/>
  <c r="GO65" i="1"/>
  <c r="GP65" i="1"/>
  <c r="GV65" i="1"/>
  <c r="HC65" i="1" s="1"/>
  <c r="AC66" i="1"/>
  <c r="AE66" i="1"/>
  <c r="AF66" i="1"/>
  <c r="AG66" i="1"/>
  <c r="CU66" i="1" s="1"/>
  <c r="AH66" i="1"/>
  <c r="AI66" i="1"/>
  <c r="CW66" i="1" s="1"/>
  <c r="AJ66" i="1"/>
  <c r="CX66" i="1" s="1"/>
  <c r="CV66" i="1"/>
  <c r="GL66" i="1"/>
  <c r="GN66" i="1"/>
  <c r="GO66" i="1"/>
  <c r="GP66" i="1"/>
  <c r="GV66" i="1"/>
  <c r="HC66" i="1"/>
  <c r="AC67" i="1"/>
  <c r="AE67" i="1"/>
  <c r="AD67" i="1" s="1"/>
  <c r="CR67" i="1" s="1"/>
  <c r="AF67" i="1"/>
  <c r="AG67" i="1"/>
  <c r="AH67" i="1"/>
  <c r="CV67" i="1" s="1"/>
  <c r="AI67" i="1"/>
  <c r="CW67" i="1" s="1"/>
  <c r="AJ67" i="1"/>
  <c r="CX67" i="1" s="1"/>
  <c r="CU67" i="1"/>
  <c r="GL67" i="1"/>
  <c r="GN67" i="1"/>
  <c r="GO67" i="1"/>
  <c r="GP67" i="1"/>
  <c r="GV67" i="1"/>
  <c r="HC67" i="1" s="1"/>
  <c r="C68" i="1"/>
  <c r="D68" i="1"/>
  <c r="I68" i="1"/>
  <c r="K68" i="1"/>
  <c r="AC68" i="1"/>
  <c r="AE68" i="1"/>
  <c r="AF68" i="1"/>
  <c r="CT68" i="1" s="1"/>
  <c r="S68" i="1" s="1"/>
  <c r="AG68" i="1"/>
  <c r="CU68" i="1" s="1"/>
  <c r="AH68" i="1"/>
  <c r="CV68" i="1" s="1"/>
  <c r="U68" i="1" s="1"/>
  <c r="AI68" i="1"/>
  <c r="CW68" i="1" s="1"/>
  <c r="AJ68" i="1"/>
  <c r="CX68" i="1" s="1"/>
  <c r="W68" i="1" s="1"/>
  <c r="FR68" i="1"/>
  <c r="GL68" i="1"/>
  <c r="GN68" i="1"/>
  <c r="GP68" i="1"/>
  <c r="GV68" i="1"/>
  <c r="HC68" i="1" s="1"/>
  <c r="GX68" i="1" s="1"/>
  <c r="AC69" i="1"/>
  <c r="CQ69" i="1" s="1"/>
  <c r="AE69" i="1"/>
  <c r="AF69" i="1"/>
  <c r="AG69" i="1"/>
  <c r="CU69" i="1" s="1"/>
  <c r="AH69" i="1"/>
  <c r="CV69" i="1" s="1"/>
  <c r="AI69" i="1"/>
  <c r="CW69" i="1" s="1"/>
  <c r="AJ69" i="1"/>
  <c r="CX69" i="1" s="1"/>
  <c r="GL69" i="1"/>
  <c r="GN69" i="1"/>
  <c r="GO69" i="1"/>
  <c r="GP69" i="1"/>
  <c r="GV69" i="1"/>
  <c r="HC69" i="1" s="1"/>
  <c r="C70" i="1"/>
  <c r="D70" i="1"/>
  <c r="I70" i="1"/>
  <c r="K70" i="1"/>
  <c r="AC70" i="1"/>
  <c r="AE70" i="1"/>
  <c r="R229" i="5" s="1"/>
  <c r="AF70" i="1"/>
  <c r="AG70" i="1"/>
  <c r="CU70" i="1" s="1"/>
  <c r="T70" i="1" s="1"/>
  <c r="AH70" i="1"/>
  <c r="CV70" i="1" s="1"/>
  <c r="AI70" i="1"/>
  <c r="CW70" i="1" s="1"/>
  <c r="V70" i="1" s="1"/>
  <c r="AJ70" i="1"/>
  <c r="CX70" i="1" s="1"/>
  <c r="CQ70" i="1"/>
  <c r="P70" i="1" s="1"/>
  <c r="FR70" i="1"/>
  <c r="GL70" i="1"/>
  <c r="GN70" i="1"/>
  <c r="GP70" i="1"/>
  <c r="GV70" i="1"/>
  <c r="HC70" i="1" s="1"/>
  <c r="I71" i="1"/>
  <c r="AC71" i="1"/>
  <c r="AE71" i="1"/>
  <c r="AD71" i="1" s="1"/>
  <c r="CR71" i="1" s="1"/>
  <c r="AF71" i="1"/>
  <c r="AG71" i="1"/>
  <c r="CU71" i="1" s="1"/>
  <c r="T71" i="1" s="1"/>
  <c r="AH71" i="1"/>
  <c r="CV71" i="1" s="1"/>
  <c r="U71" i="1" s="1"/>
  <c r="AI71" i="1"/>
  <c r="CW71" i="1" s="1"/>
  <c r="AJ71" i="1"/>
  <c r="CX71" i="1" s="1"/>
  <c r="FR71" i="1"/>
  <c r="GL71" i="1"/>
  <c r="GN71" i="1"/>
  <c r="GP71" i="1"/>
  <c r="GV71" i="1"/>
  <c r="HC71" i="1" s="1"/>
  <c r="I72" i="1"/>
  <c r="AC72" i="1"/>
  <c r="AE72" i="1"/>
  <c r="CS72" i="1" s="1"/>
  <c r="AF72" i="1"/>
  <c r="AG72" i="1"/>
  <c r="CU72" i="1" s="1"/>
  <c r="AH72" i="1"/>
  <c r="CV72" i="1" s="1"/>
  <c r="AI72" i="1"/>
  <c r="AJ72" i="1"/>
  <c r="CX72" i="1" s="1"/>
  <c r="W72" i="1" s="1"/>
  <c r="CW72" i="1"/>
  <c r="V72" i="1" s="1"/>
  <c r="FR72" i="1"/>
  <c r="GL72" i="1"/>
  <c r="GN72" i="1"/>
  <c r="GP72" i="1"/>
  <c r="GV72" i="1"/>
  <c r="HC72" i="1" s="1"/>
  <c r="C73" i="1"/>
  <c r="D73" i="1"/>
  <c r="I73" i="1"/>
  <c r="K73" i="1"/>
  <c r="AC73" i="1"/>
  <c r="CQ73" i="1" s="1"/>
  <c r="AE73" i="1"/>
  <c r="AF73" i="1"/>
  <c r="AG73" i="1"/>
  <c r="AH73" i="1"/>
  <c r="CV73" i="1" s="1"/>
  <c r="AI73" i="1"/>
  <c r="AJ73" i="1"/>
  <c r="CX73" i="1" s="1"/>
  <c r="W73" i="1" s="1"/>
  <c r="CU73" i="1"/>
  <c r="CW73" i="1"/>
  <c r="FR73" i="1"/>
  <c r="GL73" i="1"/>
  <c r="GN73" i="1"/>
  <c r="GP73" i="1"/>
  <c r="GV73" i="1"/>
  <c r="HC73" i="1" s="1"/>
  <c r="AC74" i="1"/>
  <c r="AE74" i="1"/>
  <c r="AD74" i="1" s="1"/>
  <c r="CR74" i="1" s="1"/>
  <c r="AF74" i="1"/>
  <c r="CT74" i="1" s="1"/>
  <c r="AG74" i="1"/>
  <c r="CU74" i="1" s="1"/>
  <c r="AH74" i="1"/>
  <c r="CV74" i="1" s="1"/>
  <c r="AI74" i="1"/>
  <c r="CW74" i="1" s="1"/>
  <c r="AJ74" i="1"/>
  <c r="CX74" i="1"/>
  <c r="FR74" i="1"/>
  <c r="GL74" i="1"/>
  <c r="GN74" i="1"/>
  <c r="GP74" i="1"/>
  <c r="GV74" i="1"/>
  <c r="HC74" i="1" s="1"/>
  <c r="C75" i="1"/>
  <c r="D75" i="1"/>
  <c r="I75" i="1"/>
  <c r="K75" i="1"/>
  <c r="AC75" i="1"/>
  <c r="AE75" i="1"/>
  <c r="AF75" i="1"/>
  <c r="U247" i="5" s="1"/>
  <c r="AG75" i="1"/>
  <c r="CU75" i="1" s="1"/>
  <c r="AH75" i="1"/>
  <c r="CV75" i="1" s="1"/>
  <c r="U75" i="1" s="1"/>
  <c r="AI75" i="1"/>
  <c r="CW75" i="1" s="1"/>
  <c r="AJ75" i="1"/>
  <c r="CX75" i="1" s="1"/>
  <c r="W75" i="1" s="1"/>
  <c r="FR75" i="1"/>
  <c r="GL75" i="1"/>
  <c r="GN75" i="1"/>
  <c r="GP75" i="1"/>
  <c r="GV75" i="1"/>
  <c r="HC75" i="1" s="1"/>
  <c r="AC76" i="1"/>
  <c r="CQ76" i="1" s="1"/>
  <c r="AE76" i="1"/>
  <c r="AD76" i="1" s="1"/>
  <c r="CR76" i="1" s="1"/>
  <c r="AF76" i="1"/>
  <c r="AG76" i="1"/>
  <c r="CU76" i="1" s="1"/>
  <c r="AH76" i="1"/>
  <c r="CV76" i="1" s="1"/>
  <c r="AI76" i="1"/>
  <c r="CW76" i="1" s="1"/>
  <c r="AJ76" i="1"/>
  <c r="CX76" i="1" s="1"/>
  <c r="FR76" i="1"/>
  <c r="GL76" i="1"/>
  <c r="GN76" i="1"/>
  <c r="GP76" i="1"/>
  <c r="GV76" i="1"/>
  <c r="HC76" i="1" s="1"/>
  <c r="C77" i="1"/>
  <c r="D77" i="1"/>
  <c r="I77" i="1"/>
  <c r="K77" i="1"/>
  <c r="AC77" i="1"/>
  <c r="AD77" i="1"/>
  <c r="AE77" i="1"/>
  <c r="R260" i="5" s="1"/>
  <c r="AF77" i="1"/>
  <c r="AG77" i="1"/>
  <c r="CU77" i="1" s="1"/>
  <c r="AH77" i="1"/>
  <c r="CV77" i="1" s="1"/>
  <c r="U77" i="1" s="1"/>
  <c r="AI77" i="1"/>
  <c r="CW77" i="1" s="1"/>
  <c r="V77" i="1" s="1"/>
  <c r="AJ77" i="1"/>
  <c r="CX77" i="1" s="1"/>
  <c r="CQ77" i="1"/>
  <c r="CS77" i="1"/>
  <c r="R77" i="1" s="1"/>
  <c r="FR77" i="1"/>
  <c r="GL77" i="1"/>
  <c r="GN77" i="1"/>
  <c r="GP77" i="1"/>
  <c r="GV77" i="1"/>
  <c r="HC77" i="1" s="1"/>
  <c r="GX77" i="1" s="1"/>
  <c r="I78" i="1"/>
  <c r="AC78" i="1"/>
  <c r="AE78" i="1"/>
  <c r="AD78" i="1" s="1"/>
  <c r="CR78" i="1" s="1"/>
  <c r="AF78" i="1"/>
  <c r="CT78" i="1" s="1"/>
  <c r="AG78" i="1"/>
  <c r="CU78" i="1" s="1"/>
  <c r="T78" i="1" s="1"/>
  <c r="AH78" i="1"/>
  <c r="AI78" i="1"/>
  <c r="CW78" i="1" s="1"/>
  <c r="AJ78" i="1"/>
  <c r="CX78" i="1" s="1"/>
  <c r="CV78" i="1"/>
  <c r="FR78" i="1"/>
  <c r="GL78" i="1"/>
  <c r="GN78" i="1"/>
  <c r="GP78" i="1"/>
  <c r="GV78" i="1"/>
  <c r="HC78" i="1" s="1"/>
  <c r="C79" i="1"/>
  <c r="D79" i="1"/>
  <c r="I79" i="1"/>
  <c r="K79" i="1"/>
  <c r="AC79" i="1"/>
  <c r="AE79" i="1"/>
  <c r="AD79" i="1" s="1"/>
  <c r="CR79" i="1" s="1"/>
  <c r="Q79" i="1" s="1"/>
  <c r="AF79" i="1"/>
  <c r="AG79" i="1"/>
  <c r="CU79" i="1" s="1"/>
  <c r="AH79" i="1"/>
  <c r="AI79" i="1"/>
  <c r="CW79" i="1" s="1"/>
  <c r="V79" i="1" s="1"/>
  <c r="AJ79" i="1"/>
  <c r="CV79" i="1"/>
  <c r="CX79" i="1"/>
  <c r="W79" i="1" s="1"/>
  <c r="FR79" i="1"/>
  <c r="GL79" i="1"/>
  <c r="GN79" i="1"/>
  <c r="GP79" i="1"/>
  <c r="GV79" i="1"/>
  <c r="HC79" i="1" s="1"/>
  <c r="GX79" i="1" s="1"/>
  <c r="C80" i="1"/>
  <c r="D80" i="1"/>
  <c r="I80" i="1"/>
  <c r="K80" i="1"/>
  <c r="AC80" i="1"/>
  <c r="AE80" i="1"/>
  <c r="AD80" i="1" s="1"/>
  <c r="CR80" i="1" s="1"/>
  <c r="Q80" i="1" s="1"/>
  <c r="AF80" i="1"/>
  <c r="CT80" i="1" s="1"/>
  <c r="S80" i="1" s="1"/>
  <c r="AG80" i="1"/>
  <c r="CU80" i="1" s="1"/>
  <c r="AH80" i="1"/>
  <c r="AI80" i="1"/>
  <c r="CW80" i="1" s="1"/>
  <c r="V80" i="1" s="1"/>
  <c r="AJ80" i="1"/>
  <c r="CX80" i="1" s="1"/>
  <c r="W80" i="1" s="1"/>
  <c r="CV80" i="1"/>
  <c r="U80" i="1" s="1"/>
  <c r="FR80" i="1"/>
  <c r="GL80" i="1"/>
  <c r="GN80" i="1"/>
  <c r="GP80" i="1"/>
  <c r="GV80" i="1"/>
  <c r="HC80" i="1" s="1"/>
  <c r="GX80" i="1" s="1"/>
  <c r="C81" i="1"/>
  <c r="D81" i="1"/>
  <c r="I81" i="1"/>
  <c r="K81" i="1"/>
  <c r="AC81" i="1"/>
  <c r="AE81" i="1"/>
  <c r="AD81" i="1" s="1"/>
  <c r="AF81" i="1"/>
  <c r="CT81" i="1" s="1"/>
  <c r="S81" i="1" s="1"/>
  <c r="AG81" i="1"/>
  <c r="CU81" i="1" s="1"/>
  <c r="AH81" i="1"/>
  <c r="CV81" i="1" s="1"/>
  <c r="AI81" i="1"/>
  <c r="CW81" i="1" s="1"/>
  <c r="AJ81" i="1"/>
  <c r="CX81" i="1" s="1"/>
  <c r="W81" i="1" s="1"/>
  <c r="FR81" i="1"/>
  <c r="GL81" i="1"/>
  <c r="GN81" i="1"/>
  <c r="GP81" i="1"/>
  <c r="GV81" i="1"/>
  <c r="HC81" i="1" s="1"/>
  <c r="C82" i="1"/>
  <c r="D82" i="1"/>
  <c r="I82" i="1"/>
  <c r="K82" i="1"/>
  <c r="AC82" i="1"/>
  <c r="AE82" i="1"/>
  <c r="AD82" i="1" s="1"/>
  <c r="CR82" i="1" s="1"/>
  <c r="AF82" i="1"/>
  <c r="CT82" i="1" s="1"/>
  <c r="S82" i="1" s="1"/>
  <c r="AG82" i="1"/>
  <c r="CU82" i="1" s="1"/>
  <c r="AH82" i="1"/>
  <c r="AI82" i="1"/>
  <c r="CW82" i="1" s="1"/>
  <c r="AJ82" i="1"/>
  <c r="CX82" i="1" s="1"/>
  <c r="W82" i="1" s="1"/>
  <c r="CV82" i="1"/>
  <c r="FR82" i="1"/>
  <c r="GL82" i="1"/>
  <c r="GN82" i="1"/>
  <c r="GO82" i="1"/>
  <c r="GV82" i="1"/>
  <c r="HC82" i="1" s="1"/>
  <c r="C83" i="1"/>
  <c r="D83" i="1"/>
  <c r="I83" i="1"/>
  <c r="K83" i="1"/>
  <c r="AC83" i="1"/>
  <c r="AE83" i="1"/>
  <c r="AD83" i="1" s="1"/>
  <c r="CR83" i="1" s="1"/>
  <c r="AF83" i="1"/>
  <c r="AG83" i="1"/>
  <c r="CU83" i="1" s="1"/>
  <c r="AH83" i="1"/>
  <c r="CV83" i="1" s="1"/>
  <c r="AI83" i="1"/>
  <c r="CW83" i="1" s="1"/>
  <c r="AJ83" i="1"/>
  <c r="CX83" i="1" s="1"/>
  <c r="W83" i="1" s="1"/>
  <c r="FR83" i="1"/>
  <c r="GL83" i="1"/>
  <c r="GN83" i="1"/>
  <c r="GO83" i="1"/>
  <c r="GV83" i="1"/>
  <c r="HC83" i="1" s="1"/>
  <c r="C84" i="1"/>
  <c r="D84" i="1"/>
  <c r="I84" i="1"/>
  <c r="K84" i="1"/>
  <c r="AC84" i="1"/>
  <c r="AE84" i="1"/>
  <c r="AD84" i="1" s="1"/>
  <c r="CR84" i="1" s="1"/>
  <c r="AF84" i="1"/>
  <c r="CT84" i="1" s="1"/>
  <c r="S84" i="1" s="1"/>
  <c r="AG84" i="1"/>
  <c r="CU84" i="1" s="1"/>
  <c r="AH84" i="1"/>
  <c r="CV84" i="1" s="1"/>
  <c r="AI84" i="1"/>
  <c r="CW84" i="1" s="1"/>
  <c r="AJ84" i="1"/>
  <c r="CX84" i="1" s="1"/>
  <c r="W84" i="1" s="1"/>
  <c r="FR84" i="1"/>
  <c r="GL84" i="1"/>
  <c r="GN84" i="1"/>
  <c r="GO84" i="1"/>
  <c r="GV84" i="1"/>
  <c r="HC84" i="1" s="1"/>
  <c r="GX84" i="1" s="1"/>
  <c r="B86" i="1"/>
  <c r="B22" i="1" s="1"/>
  <c r="C86" i="1"/>
  <c r="C22" i="1" s="1"/>
  <c r="D86" i="1"/>
  <c r="D22" i="1" s="1"/>
  <c r="F86" i="1"/>
  <c r="F22" i="1" s="1"/>
  <c r="G86" i="1"/>
  <c r="BX86" i="1"/>
  <c r="BX22" i="1" s="1"/>
  <c r="CK86" i="1"/>
  <c r="CK22" i="1" s="1"/>
  <c r="CL86" i="1"/>
  <c r="CL22" i="1" s="1"/>
  <c r="CM86" i="1"/>
  <c r="CM22" i="1" s="1"/>
  <c r="B116" i="1"/>
  <c r="B18" i="1" s="1"/>
  <c r="C116" i="1"/>
  <c r="C18" i="1" s="1"/>
  <c r="D116" i="1"/>
  <c r="D18" i="1" s="1"/>
  <c r="F116" i="1"/>
  <c r="F18" i="1" s="1"/>
  <c r="G116" i="1"/>
  <c r="G18" i="1" s="1"/>
  <c r="U29" i="1" l="1"/>
  <c r="GX29" i="1"/>
  <c r="I76" i="1"/>
  <c r="GX64" i="1"/>
  <c r="Q62" i="1"/>
  <c r="I53" i="1"/>
  <c r="V47" i="1"/>
  <c r="CS46" i="1"/>
  <c r="U30" i="1"/>
  <c r="T29" i="1"/>
  <c r="V28" i="1"/>
  <c r="V24" i="1"/>
  <c r="R24" i="1"/>
  <c r="W45" i="1"/>
  <c r="GX81" i="1"/>
  <c r="GX78" i="1"/>
  <c r="GX75" i="1"/>
  <c r="S56" i="1"/>
  <c r="V55" i="1"/>
  <c r="GX47" i="1"/>
  <c r="U45" i="1"/>
  <c r="I42" i="1"/>
  <c r="W29" i="1"/>
  <c r="S29" i="1"/>
  <c r="GX28" i="1"/>
  <c r="U25" i="1"/>
  <c r="T25" i="1"/>
  <c r="AD72" i="1"/>
  <c r="CR72" i="1" s="1"/>
  <c r="I69" i="1"/>
  <c r="CS53" i="1"/>
  <c r="I52" i="1"/>
  <c r="GX45" i="1"/>
  <c r="GX39" i="1"/>
  <c r="V29" i="1"/>
  <c r="Q29" i="1"/>
  <c r="CQ28" i="1"/>
  <c r="P28" i="1" s="1"/>
  <c r="T28" i="1"/>
  <c r="V27" i="1"/>
  <c r="U84" i="1"/>
  <c r="U81" i="1"/>
  <c r="Q288" i="5" s="1"/>
  <c r="V76" i="1"/>
  <c r="Q76" i="1"/>
  <c r="T73" i="1"/>
  <c r="V71" i="1"/>
  <c r="Q71" i="1"/>
  <c r="V69" i="1"/>
  <c r="V58" i="1"/>
  <c r="R53" i="1"/>
  <c r="U53" i="1"/>
  <c r="Q53" i="1"/>
  <c r="I46" i="1"/>
  <c r="GX30" i="1"/>
  <c r="S30" i="1"/>
  <c r="T30" i="1"/>
  <c r="AD28" i="1"/>
  <c r="CR28" i="1" s="1"/>
  <c r="Q28" i="1" s="1"/>
  <c r="CS28" i="1"/>
  <c r="R28" i="1" s="1"/>
  <c r="GX25" i="1"/>
  <c r="V25" i="1"/>
  <c r="Q25" i="1"/>
  <c r="T82" i="1"/>
  <c r="T81" i="1"/>
  <c r="W78" i="1"/>
  <c r="S78" i="1"/>
  <c r="U76" i="1"/>
  <c r="V75" i="1"/>
  <c r="GX72" i="1"/>
  <c r="GX71" i="1"/>
  <c r="CS70" i="1"/>
  <c r="R70" i="1" s="1"/>
  <c r="U70" i="1"/>
  <c r="AD70" i="1"/>
  <c r="V68" i="1"/>
  <c r="CQ67" i="1"/>
  <c r="I67" i="1"/>
  <c r="I65" i="1"/>
  <c r="R207" i="5"/>
  <c r="CQ58" i="1"/>
  <c r="P58" i="1" s="1"/>
  <c r="T58" i="1"/>
  <c r="W55" i="1"/>
  <c r="S55" i="1"/>
  <c r="GX54" i="1"/>
  <c r="AD54" i="1"/>
  <c r="CR54" i="1" s="1"/>
  <c r="Q54" i="1" s="1"/>
  <c r="CS54" i="1"/>
  <c r="R54" i="1" s="1"/>
  <c r="W52" i="1"/>
  <c r="S52" i="1"/>
  <c r="GX51" i="1"/>
  <c r="AD51" i="1"/>
  <c r="CR51" i="1" s="1"/>
  <c r="Q51" i="1" s="1"/>
  <c r="CS51" i="1"/>
  <c r="R51" i="1" s="1"/>
  <c r="AD40" i="1"/>
  <c r="CR40" i="1" s="1"/>
  <c r="CS40" i="1"/>
  <c r="W30" i="1"/>
  <c r="U65" i="5"/>
  <c r="W27" i="1"/>
  <c r="W24" i="1"/>
  <c r="U41" i="5"/>
  <c r="G22" i="1"/>
  <c r="A308" i="5"/>
  <c r="W65" i="1"/>
  <c r="I59" i="1"/>
  <c r="U59" i="1" s="1"/>
  <c r="U75" i="5"/>
  <c r="I31" i="1"/>
  <c r="V31" i="1" s="1"/>
  <c r="V84" i="1"/>
  <c r="Q84" i="1"/>
  <c r="GX82" i="1"/>
  <c r="V81" i="1"/>
  <c r="P77" i="1"/>
  <c r="T77" i="1"/>
  <c r="W76" i="1"/>
  <c r="CT75" i="1"/>
  <c r="S75" i="1" s="1"/>
  <c r="T75" i="1"/>
  <c r="T72" i="1"/>
  <c r="X235" i="5"/>
  <c r="W71" i="1"/>
  <c r="GX70" i="1"/>
  <c r="W70" i="1"/>
  <c r="T68" i="1"/>
  <c r="GX67" i="1"/>
  <c r="R181" i="5"/>
  <c r="AD58" i="1"/>
  <c r="CS58" i="1"/>
  <c r="R58" i="1" s="1"/>
  <c r="GX55" i="1"/>
  <c r="CQ54" i="1"/>
  <c r="P54" i="1" s="1"/>
  <c r="T54" i="1"/>
  <c r="GX53" i="1"/>
  <c r="V53" i="1"/>
  <c r="GX52" i="1"/>
  <c r="CQ51" i="1"/>
  <c r="P51" i="1" s="1"/>
  <c r="T51" i="1"/>
  <c r="I48" i="1"/>
  <c r="U39" i="1"/>
  <c r="U57" i="5"/>
  <c r="U26" i="1"/>
  <c r="Q56" i="5" s="1"/>
  <c r="W25" i="1"/>
  <c r="S25" i="1"/>
  <c r="GX24" i="1"/>
  <c r="U24" i="1"/>
  <c r="AD24" i="1"/>
  <c r="CR24" i="1" s="1"/>
  <c r="Q24" i="1" s="1"/>
  <c r="U58" i="1"/>
  <c r="T55" i="1"/>
  <c r="U54" i="1"/>
  <c r="P53" i="1"/>
  <c r="T53" i="1"/>
  <c r="T52" i="1"/>
  <c r="U51" i="1"/>
  <c r="GX46" i="1"/>
  <c r="W46" i="1"/>
  <c r="R124" i="5"/>
  <c r="S73" i="5"/>
  <c r="U28" i="1"/>
  <c r="U27" i="1"/>
  <c r="V26" i="1"/>
  <c r="Q26" i="1"/>
  <c r="T24" i="1"/>
  <c r="Q306" i="5"/>
  <c r="CR43" i="1"/>
  <c r="Q43" i="1" s="1"/>
  <c r="AB81" i="1"/>
  <c r="Q236" i="5"/>
  <c r="T62" i="1"/>
  <c r="AD61" i="1"/>
  <c r="CR61" i="1" s="1"/>
  <c r="CS61" i="1"/>
  <c r="U141" i="5"/>
  <c r="S141" i="5"/>
  <c r="U139" i="5"/>
  <c r="S139" i="5"/>
  <c r="CT48" i="1"/>
  <c r="S48" i="1" s="1"/>
  <c r="U121" i="5"/>
  <c r="R122" i="5"/>
  <c r="S121" i="5"/>
  <c r="CT45" i="1"/>
  <c r="S45" i="1" s="1"/>
  <c r="U289" i="5"/>
  <c r="S289" i="5"/>
  <c r="CT72" i="1"/>
  <c r="S72" i="1" s="1"/>
  <c r="U235" i="5"/>
  <c r="S235" i="5"/>
  <c r="U234" i="5"/>
  <c r="S234" i="5"/>
  <c r="CT71" i="1"/>
  <c r="S71" i="1" s="1"/>
  <c r="T69" i="1"/>
  <c r="AD68" i="1"/>
  <c r="R219" i="5"/>
  <c r="CS67" i="1"/>
  <c r="R67" i="1" s="1"/>
  <c r="CQ65" i="1"/>
  <c r="S204" i="5"/>
  <c r="R205" i="5"/>
  <c r="U204" i="5"/>
  <c r="CT64" i="1"/>
  <c r="S64" i="1" s="1"/>
  <c r="I63" i="1"/>
  <c r="CS62" i="1"/>
  <c r="R62" i="1" s="1"/>
  <c r="U62" i="1"/>
  <c r="W60" i="1"/>
  <c r="Q187" i="5"/>
  <c r="CR58" i="1"/>
  <c r="Q58" i="1" s="1"/>
  <c r="CS57" i="1"/>
  <c r="S166" i="5"/>
  <c r="U166" i="5"/>
  <c r="Y158" i="5"/>
  <c r="CT51" i="1"/>
  <c r="S51" i="1" s="1"/>
  <c r="R152" i="5"/>
  <c r="U151" i="5"/>
  <c r="S151" i="5"/>
  <c r="GX48" i="1"/>
  <c r="V48" i="1"/>
  <c r="CT47" i="1"/>
  <c r="S47" i="1" s="1"/>
  <c r="U131" i="5"/>
  <c r="S131" i="5"/>
  <c r="V46" i="1"/>
  <c r="W42" i="1"/>
  <c r="CT42" i="1"/>
  <c r="S42" i="1" s="1"/>
  <c r="U110" i="5"/>
  <c r="S110" i="5"/>
  <c r="CS37" i="1"/>
  <c r="AD33" i="1"/>
  <c r="CR33" i="1" s="1"/>
  <c r="CS33" i="1"/>
  <c r="S112" i="5"/>
  <c r="Q280" i="5"/>
  <c r="CR70" i="1"/>
  <c r="Q70" i="1" s="1"/>
  <c r="AD69" i="1"/>
  <c r="CR69" i="1" s="1"/>
  <c r="Q69" i="1" s="1"/>
  <c r="CS69" i="1"/>
  <c r="R69" i="1" s="1"/>
  <c r="CT46" i="1"/>
  <c r="S46" i="1" s="1"/>
  <c r="U129" i="5"/>
  <c r="S129" i="5"/>
  <c r="R103" i="5"/>
  <c r="S102" i="5"/>
  <c r="U102" i="5"/>
  <c r="I33" i="1"/>
  <c r="W32" i="1"/>
  <c r="Q74" i="5"/>
  <c r="CQ24" i="1"/>
  <c r="P24" i="1" s="1"/>
  <c r="U295" i="5"/>
  <c r="S295" i="5"/>
  <c r="R296" i="5"/>
  <c r="CT83" i="1"/>
  <c r="S83" i="1" s="1"/>
  <c r="CT73" i="1"/>
  <c r="S73" i="1" s="1"/>
  <c r="R238" i="5"/>
  <c r="U237" i="5"/>
  <c r="S237" i="5"/>
  <c r="AB68" i="1"/>
  <c r="CT65" i="1"/>
  <c r="S65" i="1" s="1"/>
  <c r="I61" i="1"/>
  <c r="I57" i="1"/>
  <c r="V42" i="1"/>
  <c r="AD42" i="1"/>
  <c r="CR42" i="1" s="1"/>
  <c r="Q42" i="1" s="1"/>
  <c r="CS42" i="1"/>
  <c r="R42" i="1" s="1"/>
  <c r="I37" i="1"/>
  <c r="U37" i="1" s="1"/>
  <c r="U32" i="1"/>
  <c r="U55" i="5"/>
  <c r="CS27" i="1"/>
  <c r="R27" i="1" s="1"/>
  <c r="AD27" i="1"/>
  <c r="CQ72" i="1"/>
  <c r="P72" i="1" s="1"/>
  <c r="V62" i="1"/>
  <c r="CP51" i="1"/>
  <c r="O51" i="1" s="1"/>
  <c r="T37" i="1"/>
  <c r="U265" i="5"/>
  <c r="S265" i="5"/>
  <c r="Q256" i="5"/>
  <c r="I74" i="1"/>
  <c r="Q225" i="5"/>
  <c r="GX62" i="1"/>
  <c r="U60" i="1"/>
  <c r="R134" i="5"/>
  <c r="AD47" i="1"/>
  <c r="CS47" i="1"/>
  <c r="R47" i="1" s="1"/>
  <c r="GX83" i="1"/>
  <c r="V83" i="1"/>
  <c r="Q83" i="1"/>
  <c r="U267" i="5"/>
  <c r="S267" i="5"/>
  <c r="CT79" i="1"/>
  <c r="S79" i="1" s="1"/>
  <c r="Q266" i="5"/>
  <c r="CR77" i="1"/>
  <c r="Q77" i="1" s="1"/>
  <c r="CS76" i="1"/>
  <c r="R76" i="1" s="1"/>
  <c r="GX74" i="1"/>
  <c r="S74" i="1"/>
  <c r="V73" i="1"/>
  <c r="R240" i="5"/>
  <c r="AD73" i="1"/>
  <c r="CS73" i="1"/>
  <c r="R73" i="1" s="1"/>
  <c r="W69" i="1"/>
  <c r="CT69" i="1"/>
  <c r="S69" i="1" s="1"/>
  <c r="S224" i="5"/>
  <c r="U224" i="5"/>
  <c r="CT66" i="1"/>
  <c r="V63" i="1"/>
  <c r="CT61" i="1"/>
  <c r="S194" i="5"/>
  <c r="GX60" i="1"/>
  <c r="S60" i="1"/>
  <c r="U56" i="1"/>
  <c r="CT54" i="1"/>
  <c r="S54" i="1" s="1"/>
  <c r="S160" i="5"/>
  <c r="R161" i="5"/>
  <c r="U160" i="5"/>
  <c r="U157" i="5"/>
  <c r="S157" i="5"/>
  <c r="CT49" i="1"/>
  <c r="S49" i="1" s="1"/>
  <c r="T47" i="1"/>
  <c r="P46" i="1"/>
  <c r="T46" i="1"/>
  <c r="X129" i="5"/>
  <c r="I44" i="1"/>
  <c r="CS43" i="1"/>
  <c r="R43" i="1" s="1"/>
  <c r="U43" i="1"/>
  <c r="T42" i="1"/>
  <c r="CT39" i="1"/>
  <c r="S39" i="1" s="1"/>
  <c r="U36" i="1"/>
  <c r="Q90" i="5"/>
  <c r="GX32" i="1"/>
  <c r="S32" i="1"/>
  <c r="CB86" i="1"/>
  <c r="CB22" i="1" s="1"/>
  <c r="Y63" i="5"/>
  <c r="CT28" i="1"/>
  <c r="S28" i="1" s="1"/>
  <c r="S57" i="5"/>
  <c r="AB25" i="1"/>
  <c r="U73" i="5"/>
  <c r="T84" i="1"/>
  <c r="U83" i="1"/>
  <c r="AB83" i="1"/>
  <c r="V82" i="1"/>
  <c r="Q82" i="1"/>
  <c r="U281" i="5"/>
  <c r="S281" i="5"/>
  <c r="T80" i="1"/>
  <c r="U79" i="1"/>
  <c r="AB79" i="1"/>
  <c r="O273" i="5"/>
  <c r="V78" i="1"/>
  <c r="Q78" i="1"/>
  <c r="W77" i="1"/>
  <c r="CT77" i="1"/>
  <c r="S77" i="1" s="1"/>
  <c r="U257" i="5"/>
  <c r="S257" i="5"/>
  <c r="GX76" i="1"/>
  <c r="P76" i="1"/>
  <c r="X255" i="5"/>
  <c r="R248" i="5"/>
  <c r="S247" i="5"/>
  <c r="T74" i="1"/>
  <c r="U73" i="1"/>
  <c r="AB71" i="1"/>
  <c r="X234" i="5"/>
  <c r="CT70" i="1"/>
  <c r="S70" i="1" s="1"/>
  <c r="S226" i="5"/>
  <c r="R227" i="5"/>
  <c r="U226" i="5"/>
  <c r="GX69" i="1"/>
  <c r="U69" i="1"/>
  <c r="Q215" i="5"/>
  <c r="P62" i="1"/>
  <c r="S186" i="5"/>
  <c r="U186" i="5"/>
  <c r="CT58" i="1"/>
  <c r="S58" i="1" s="1"/>
  <c r="R179" i="5"/>
  <c r="U178" i="5"/>
  <c r="S178" i="5"/>
  <c r="GX57" i="1"/>
  <c r="S168" i="5"/>
  <c r="R169" i="5"/>
  <c r="U168" i="5"/>
  <c r="CT53" i="1"/>
  <c r="S53" i="1" s="1"/>
  <c r="S158" i="5"/>
  <c r="U158" i="5"/>
  <c r="CT50" i="1"/>
  <c r="I50" i="1"/>
  <c r="R144" i="5"/>
  <c r="U48" i="1"/>
  <c r="U47" i="1"/>
  <c r="Q130" i="5"/>
  <c r="CT44" i="1"/>
  <c r="S44" i="1" s="1"/>
  <c r="T44" i="1"/>
  <c r="P43" i="1"/>
  <c r="U42" i="1"/>
  <c r="CT40" i="1"/>
  <c r="I40" i="1"/>
  <c r="U91" i="5"/>
  <c r="I35" i="1"/>
  <c r="U89" i="5" s="1"/>
  <c r="W34" i="1"/>
  <c r="CT34" i="1"/>
  <c r="S34" i="1" s="1"/>
  <c r="R84" i="5"/>
  <c r="U83" i="5"/>
  <c r="S75" i="5"/>
  <c r="R76" i="5"/>
  <c r="CX15" i="3"/>
  <c r="P27" i="1"/>
  <c r="R50" i="5"/>
  <c r="S49" i="5"/>
  <c r="CX9" i="3"/>
  <c r="CX1" i="3"/>
  <c r="Y47" i="5"/>
  <c r="U49" i="5"/>
  <c r="S83" i="5"/>
  <c r="BZ86" i="1"/>
  <c r="CG86" i="1" s="1"/>
  <c r="R66" i="5"/>
  <c r="S65" i="5"/>
  <c r="AB29" i="1"/>
  <c r="CT24" i="1"/>
  <c r="S24" i="1" s="1"/>
  <c r="R42" i="5"/>
  <c r="S41" i="5"/>
  <c r="U301" i="5"/>
  <c r="S301" i="5"/>
  <c r="T83" i="1"/>
  <c r="U82" i="1"/>
  <c r="CR81" i="1"/>
  <c r="Q81" i="1" s="1"/>
  <c r="U274" i="5"/>
  <c r="S274" i="5"/>
  <c r="T79" i="1"/>
  <c r="U78" i="1"/>
  <c r="X265" i="5"/>
  <c r="CT76" i="1"/>
  <c r="S76" i="1" s="1"/>
  <c r="CZ76" i="1" s="1"/>
  <c r="Y76" i="1" s="1"/>
  <c r="V255" i="5" s="1"/>
  <c r="U255" i="5"/>
  <c r="S255" i="5"/>
  <c r="AD75" i="1"/>
  <c r="R250" i="5"/>
  <c r="U245" i="5"/>
  <c r="S245" i="5"/>
  <c r="GX73" i="1"/>
  <c r="P73" i="1"/>
  <c r="R72" i="1"/>
  <c r="U72" i="1"/>
  <c r="Q72" i="1"/>
  <c r="P69" i="1"/>
  <c r="Y224" i="5"/>
  <c r="R217" i="5"/>
  <c r="U216" i="5"/>
  <c r="S216" i="5"/>
  <c r="CT67" i="1"/>
  <c r="U214" i="5"/>
  <c r="S214" i="5"/>
  <c r="CS65" i="1"/>
  <c r="R65" i="1" s="1"/>
  <c r="U65" i="1"/>
  <c r="U202" i="5"/>
  <c r="W62" i="1"/>
  <c r="CT62" i="1"/>
  <c r="S62" i="1" s="1"/>
  <c r="S196" i="5"/>
  <c r="R197" i="5"/>
  <c r="U196" i="5"/>
  <c r="P61" i="1"/>
  <c r="S188" i="5"/>
  <c r="U188" i="5"/>
  <c r="W57" i="1"/>
  <c r="CT57" i="1"/>
  <c r="S57" i="1" s="1"/>
  <c r="R171" i="5"/>
  <c r="CY54" i="1"/>
  <c r="X54" i="1" s="1"/>
  <c r="T160" i="5" s="1"/>
  <c r="Q167" i="5"/>
  <c r="CY51" i="1"/>
  <c r="X51" i="1" s="1"/>
  <c r="T151" i="5" s="1"/>
  <c r="Q159" i="5"/>
  <c r="T48" i="1"/>
  <c r="P47" i="1"/>
  <c r="R46" i="1"/>
  <c r="U46" i="1"/>
  <c r="Q46" i="1"/>
  <c r="U119" i="5"/>
  <c r="W43" i="1"/>
  <c r="CT43" i="1"/>
  <c r="S43" i="1" s="1"/>
  <c r="U112" i="5"/>
  <c r="GX42" i="1"/>
  <c r="P42" i="1"/>
  <c r="Q111" i="5"/>
  <c r="CT37" i="1"/>
  <c r="S99" i="5"/>
  <c r="CT33" i="1"/>
  <c r="S63" i="5"/>
  <c r="Q64" i="5"/>
  <c r="CT27" i="1"/>
  <c r="S27" i="1" s="1"/>
  <c r="CZ27" i="1" s="1"/>
  <c r="Y27" i="1" s="1"/>
  <c r="V55" i="5" s="1"/>
  <c r="S55" i="5"/>
  <c r="S47" i="5"/>
  <c r="Q48" i="5"/>
  <c r="U47" i="5"/>
  <c r="U63" i="5"/>
  <c r="S91" i="5"/>
  <c r="R58" i="5"/>
  <c r="R189" i="5"/>
  <c r="R268" i="5"/>
  <c r="R282" i="5"/>
  <c r="R132" i="5"/>
  <c r="R142" i="5"/>
  <c r="R258" i="5"/>
  <c r="R290" i="5"/>
  <c r="CY72" i="1"/>
  <c r="X72" i="1" s="1"/>
  <c r="T235" i="5" s="1"/>
  <c r="CP69" i="1"/>
  <c r="O69" i="1" s="1"/>
  <c r="FR69" i="1"/>
  <c r="CP53" i="1"/>
  <c r="O53" i="1" s="1"/>
  <c r="FR53" i="1"/>
  <c r="FR42" i="1"/>
  <c r="AB84" i="1"/>
  <c r="AB82" i="1"/>
  <c r="AB80" i="1"/>
  <c r="AB78" i="1"/>
  <c r="AB74" i="1"/>
  <c r="CY77" i="1"/>
  <c r="X77" i="1" s="1"/>
  <c r="T257" i="5" s="1"/>
  <c r="CX237" i="3"/>
  <c r="CX239" i="3"/>
  <c r="CX238" i="3"/>
  <c r="CX229" i="3"/>
  <c r="CX231" i="3"/>
  <c r="CX230" i="3"/>
  <c r="CX232" i="3"/>
  <c r="BB86" i="1"/>
  <c r="AB76" i="1"/>
  <c r="AB72" i="1"/>
  <c r="CX233" i="3"/>
  <c r="CX235" i="3"/>
  <c r="CX234" i="3"/>
  <c r="CX236" i="3"/>
  <c r="CX225" i="3"/>
  <c r="CX227" i="3"/>
  <c r="CX226" i="3"/>
  <c r="CX228" i="3"/>
  <c r="CX223" i="3"/>
  <c r="CX222" i="3"/>
  <c r="CX224" i="3"/>
  <c r="CX219" i="3"/>
  <c r="CX221" i="3"/>
  <c r="CX218" i="3"/>
  <c r="CX220" i="3"/>
  <c r="CX197" i="3"/>
  <c r="CX199" i="3"/>
  <c r="CX201" i="3"/>
  <c r="CX203" i="3"/>
  <c r="CX205" i="3"/>
  <c r="CX207" i="3"/>
  <c r="CX209" i="3"/>
  <c r="CX198" i="3"/>
  <c r="CX200" i="3"/>
  <c r="CX202" i="3"/>
  <c r="CX204" i="3"/>
  <c r="CX206" i="3"/>
  <c r="CX208" i="3"/>
  <c r="CX171" i="3"/>
  <c r="CX173" i="3"/>
  <c r="CX175" i="3"/>
  <c r="CX172" i="3"/>
  <c r="CX174" i="3"/>
  <c r="CQ66" i="1"/>
  <c r="CQ64" i="1"/>
  <c r="P64" i="1" s="1"/>
  <c r="CX165" i="3"/>
  <c r="CX167" i="3"/>
  <c r="CX169" i="3"/>
  <c r="CX164" i="3"/>
  <c r="CX166" i="3"/>
  <c r="CX168" i="3"/>
  <c r="CX170" i="3"/>
  <c r="I66" i="1"/>
  <c r="CQ63" i="1"/>
  <c r="CQ60" i="1"/>
  <c r="P60" i="1" s="1"/>
  <c r="CX151" i="3"/>
  <c r="CX153" i="3"/>
  <c r="CX155" i="3"/>
  <c r="CX157" i="3"/>
  <c r="CX159" i="3"/>
  <c r="CX152" i="3"/>
  <c r="CX154" i="3"/>
  <c r="CX156" i="3"/>
  <c r="CX158" i="3"/>
  <c r="CQ59" i="1"/>
  <c r="P59" i="1" s="1"/>
  <c r="CQ56" i="1"/>
  <c r="P56" i="1" s="1"/>
  <c r="CX135" i="3"/>
  <c r="CX137" i="3"/>
  <c r="CX134" i="3"/>
  <c r="CX136" i="3"/>
  <c r="CX138" i="3"/>
  <c r="CQ55" i="1"/>
  <c r="P55" i="1" s="1"/>
  <c r="CQ52" i="1"/>
  <c r="P52" i="1" s="1"/>
  <c r="CQ49" i="1"/>
  <c r="P49" i="1" s="1"/>
  <c r="CX111" i="3"/>
  <c r="CX113" i="3"/>
  <c r="CX115" i="3"/>
  <c r="CX117" i="3"/>
  <c r="CX119" i="3"/>
  <c r="CX110" i="3"/>
  <c r="CX112" i="3"/>
  <c r="CX114" i="3"/>
  <c r="CX116" i="3"/>
  <c r="CX118" i="3"/>
  <c r="CX120" i="3"/>
  <c r="CQ48" i="1"/>
  <c r="P48" i="1" s="1"/>
  <c r="CQ45" i="1"/>
  <c r="P45" i="1" s="1"/>
  <c r="CX91" i="3"/>
  <c r="CX93" i="3"/>
  <c r="CX95" i="3"/>
  <c r="CX97" i="3"/>
  <c r="CX90" i="3"/>
  <c r="CX92" i="3"/>
  <c r="CX94" i="3"/>
  <c r="CX96" i="3"/>
  <c r="CX98" i="3"/>
  <c r="CQ44" i="1"/>
  <c r="P44" i="1" s="1"/>
  <c r="CQ41" i="1"/>
  <c r="CQ39" i="1"/>
  <c r="P39" i="1" s="1"/>
  <c r="CX73" i="3"/>
  <c r="CX75" i="3"/>
  <c r="CX77" i="3"/>
  <c r="CX79" i="3"/>
  <c r="CX81" i="3"/>
  <c r="CX74" i="3"/>
  <c r="CX76" i="3"/>
  <c r="CX78" i="3"/>
  <c r="CX80" i="3"/>
  <c r="I41" i="1"/>
  <c r="CQ38" i="1"/>
  <c r="CQ36" i="1"/>
  <c r="P36" i="1" s="1"/>
  <c r="CX55" i="3"/>
  <c r="CX57" i="3"/>
  <c r="CX59" i="3"/>
  <c r="CX61" i="3"/>
  <c r="CX63" i="3"/>
  <c r="CX65" i="3"/>
  <c r="CX67" i="3"/>
  <c r="CX69" i="3"/>
  <c r="CX71" i="3"/>
  <c r="CX56" i="3"/>
  <c r="CX58" i="3"/>
  <c r="CX60" i="3"/>
  <c r="CX62" i="3"/>
  <c r="CX64" i="3"/>
  <c r="CX66" i="3"/>
  <c r="CX68" i="3"/>
  <c r="CX70" i="3"/>
  <c r="CX72" i="3"/>
  <c r="I38" i="1"/>
  <c r="CQ35" i="1"/>
  <c r="CQ32" i="1"/>
  <c r="P32" i="1" s="1"/>
  <c r="CX39" i="3"/>
  <c r="CX41" i="3"/>
  <c r="CX43" i="3"/>
  <c r="CX45" i="3"/>
  <c r="CX47" i="3"/>
  <c r="CX40" i="3"/>
  <c r="CX42" i="3"/>
  <c r="CX44" i="3"/>
  <c r="CX46" i="3"/>
  <c r="CQ31" i="1"/>
  <c r="P31" i="1" s="1"/>
  <c r="CZ24" i="1"/>
  <c r="Y24" i="1" s="1"/>
  <c r="V41" i="5" s="1"/>
  <c r="CX211" i="3"/>
  <c r="CX213" i="3"/>
  <c r="CX215" i="3"/>
  <c r="CX217" i="3"/>
  <c r="CX210" i="3"/>
  <c r="CX212" i="3"/>
  <c r="CX214" i="3"/>
  <c r="CX216" i="3"/>
  <c r="CX187" i="3"/>
  <c r="CX189" i="3"/>
  <c r="CX191" i="3"/>
  <c r="CX193" i="3"/>
  <c r="CX195" i="3"/>
  <c r="CX186" i="3"/>
  <c r="CX188" i="3"/>
  <c r="CX190" i="3"/>
  <c r="CX192" i="3"/>
  <c r="CX194" i="3"/>
  <c r="CX196" i="3"/>
  <c r="CX177" i="3"/>
  <c r="CX179" i="3"/>
  <c r="CX181" i="3"/>
  <c r="CX183" i="3"/>
  <c r="CX185" i="3"/>
  <c r="CX176" i="3"/>
  <c r="CX178" i="3"/>
  <c r="CX180" i="3"/>
  <c r="CX182" i="3"/>
  <c r="CX184" i="3"/>
  <c r="AD66" i="1"/>
  <c r="CR66" i="1" s="1"/>
  <c r="Q66" i="1" s="1"/>
  <c r="CS66" i="1"/>
  <c r="R66" i="1" s="1"/>
  <c r="AD64" i="1"/>
  <c r="CS64" i="1"/>
  <c r="R64" i="1" s="1"/>
  <c r="AD63" i="1"/>
  <c r="CR63" i="1" s="1"/>
  <c r="CS63" i="1"/>
  <c r="R63" i="1" s="1"/>
  <c r="AD60" i="1"/>
  <c r="CR60" i="1" s="1"/>
  <c r="Q60" i="1" s="1"/>
  <c r="CS60" i="1"/>
  <c r="R60" i="1" s="1"/>
  <c r="AD59" i="1"/>
  <c r="CR59" i="1" s="1"/>
  <c r="Q59" i="1" s="1"/>
  <c r="CS59" i="1"/>
  <c r="R59" i="1" s="1"/>
  <c r="AD56" i="1"/>
  <c r="CS56" i="1"/>
  <c r="R56" i="1" s="1"/>
  <c r="AD55" i="1"/>
  <c r="CR55" i="1" s="1"/>
  <c r="Q55" i="1" s="1"/>
  <c r="CS55" i="1"/>
  <c r="R55" i="1" s="1"/>
  <c r="CZ55" i="1" s="1"/>
  <c r="Y55" i="1" s="1"/>
  <c r="V166" i="5" s="1"/>
  <c r="AD52" i="1"/>
  <c r="CR52" i="1" s="1"/>
  <c r="Q52" i="1" s="1"/>
  <c r="CS52" i="1"/>
  <c r="R52" i="1" s="1"/>
  <c r="CZ52" i="1" s="1"/>
  <c r="Y52" i="1" s="1"/>
  <c r="V157" i="5" s="1"/>
  <c r="AD49" i="1"/>
  <c r="CS49" i="1"/>
  <c r="R49" i="1" s="1"/>
  <c r="AD48" i="1"/>
  <c r="CR48" i="1" s="1"/>
  <c r="Q48" i="1" s="1"/>
  <c r="CS48" i="1"/>
  <c r="R48" i="1" s="1"/>
  <c r="AD45" i="1"/>
  <c r="CS45" i="1"/>
  <c r="R45" i="1" s="1"/>
  <c r="AD44" i="1"/>
  <c r="CR44" i="1" s="1"/>
  <c r="Q44" i="1" s="1"/>
  <c r="CS44" i="1"/>
  <c r="R44" i="1" s="1"/>
  <c r="AD41" i="1"/>
  <c r="CR41" i="1" s="1"/>
  <c r="Q41" i="1" s="1"/>
  <c r="CS41" i="1"/>
  <c r="R41" i="1" s="1"/>
  <c r="AD39" i="1"/>
  <c r="CR39" i="1" s="1"/>
  <c r="Q39" i="1" s="1"/>
  <c r="CS39" i="1"/>
  <c r="R39" i="1" s="1"/>
  <c r="AD38" i="1"/>
  <c r="CR38" i="1" s="1"/>
  <c r="Q38" i="1" s="1"/>
  <c r="CS38" i="1"/>
  <c r="R38" i="1" s="1"/>
  <c r="AD36" i="1"/>
  <c r="CS36" i="1"/>
  <c r="R36" i="1" s="1"/>
  <c r="AD35" i="1"/>
  <c r="CR35" i="1" s="1"/>
  <c r="CS35" i="1"/>
  <c r="AD32" i="1"/>
  <c r="CR32" i="1" s="1"/>
  <c r="Q32" i="1" s="1"/>
  <c r="CS32" i="1"/>
  <c r="R32" i="1" s="1"/>
  <c r="AD31" i="1"/>
  <c r="CS31" i="1"/>
  <c r="R31" i="1" s="1"/>
  <c r="AD30" i="1"/>
  <c r="AB30" i="1" s="1"/>
  <c r="CS30" i="1"/>
  <c r="R30" i="1" s="1"/>
  <c r="BD86" i="1"/>
  <c r="AB77" i="1"/>
  <c r="AB70" i="1"/>
  <c r="AB67" i="1"/>
  <c r="AB65" i="1"/>
  <c r="CY64" i="1"/>
  <c r="X64" i="1" s="1"/>
  <c r="T204" i="5" s="1"/>
  <c r="AB57" i="1"/>
  <c r="CY56" i="1"/>
  <c r="X56" i="1" s="1"/>
  <c r="T168" i="5" s="1"/>
  <c r="CZ53" i="1"/>
  <c r="Y53" i="1" s="1"/>
  <c r="V158" i="5" s="1"/>
  <c r="AB53" i="1"/>
  <c r="CY52" i="1"/>
  <c r="X52" i="1" s="1"/>
  <c r="T157" i="5" s="1"/>
  <c r="AB50" i="1"/>
  <c r="AB46" i="1"/>
  <c r="AB42" i="1"/>
  <c r="AB40" i="1"/>
  <c r="AB37" i="1"/>
  <c r="CY36" i="1"/>
  <c r="X36" i="1" s="1"/>
  <c r="T91" i="5" s="1"/>
  <c r="BC86" i="1"/>
  <c r="AO86" i="1"/>
  <c r="CS84" i="1"/>
  <c r="R84" i="1" s="1"/>
  <c r="CZ84" i="1" s="1"/>
  <c r="Y84" i="1" s="1"/>
  <c r="V301" i="5" s="1"/>
  <c r="CQ84" i="1"/>
  <c r="P84" i="1" s="1"/>
  <c r="CS83" i="1"/>
  <c r="R83" i="1" s="1"/>
  <c r="CQ83" i="1"/>
  <c r="P83" i="1" s="1"/>
  <c r="CS82" i="1"/>
  <c r="R82" i="1" s="1"/>
  <c r="CZ82" i="1" s="1"/>
  <c r="Y82" i="1" s="1"/>
  <c r="V289" i="5" s="1"/>
  <c r="CQ82" i="1"/>
  <c r="P82" i="1" s="1"/>
  <c r="CP82" i="1" s="1"/>
  <c r="O82" i="1" s="1"/>
  <c r="CS81" i="1"/>
  <c r="R81" i="1" s="1"/>
  <c r="CZ81" i="1" s="1"/>
  <c r="Y81" i="1" s="1"/>
  <c r="V281" i="5" s="1"/>
  <c r="CQ81" i="1"/>
  <c r="P81" i="1" s="1"/>
  <c r="CS80" i="1"/>
  <c r="R80" i="1" s="1"/>
  <c r="CY80" i="1" s="1"/>
  <c r="X80" i="1" s="1"/>
  <c r="T274" i="5" s="1"/>
  <c r="CQ80" i="1"/>
  <c r="P80" i="1" s="1"/>
  <c r="CS79" i="1"/>
  <c r="R79" i="1" s="1"/>
  <c r="CQ79" i="1"/>
  <c r="P79" i="1" s="1"/>
  <c r="CS78" i="1"/>
  <c r="R78" i="1" s="1"/>
  <c r="CY78" i="1" s="1"/>
  <c r="X78" i="1" s="1"/>
  <c r="T265" i="5" s="1"/>
  <c r="CQ78" i="1"/>
  <c r="P78" i="1" s="1"/>
  <c r="CP78" i="1" s="1"/>
  <c r="O78" i="1" s="1"/>
  <c r="CS75" i="1"/>
  <c r="R75" i="1" s="1"/>
  <c r="CQ75" i="1"/>
  <c r="P75" i="1" s="1"/>
  <c r="CS74" i="1"/>
  <c r="R74" i="1" s="1"/>
  <c r="CQ74" i="1"/>
  <c r="P74" i="1" s="1"/>
  <c r="CS71" i="1"/>
  <c r="R71" i="1" s="1"/>
  <c r="CZ71" i="1" s="1"/>
  <c r="Y71" i="1" s="1"/>
  <c r="V234" i="5" s="1"/>
  <c r="CQ71" i="1"/>
  <c r="P71" i="1" s="1"/>
  <c r="CP71" i="1" s="1"/>
  <c r="O71" i="1" s="1"/>
  <c r="CS68" i="1"/>
  <c r="R68" i="1" s="1"/>
  <c r="CQ68" i="1"/>
  <c r="P68" i="1" s="1"/>
  <c r="V66" i="1"/>
  <c r="T66" i="1"/>
  <c r="V64" i="1"/>
  <c r="T64" i="1"/>
  <c r="CZ62" i="1"/>
  <c r="Y62" i="1" s="1"/>
  <c r="AB62" i="1"/>
  <c r="V60" i="1"/>
  <c r="T60" i="1"/>
  <c r="AB58" i="1"/>
  <c r="V56" i="1"/>
  <c r="T56" i="1"/>
  <c r="CY53" i="1"/>
  <c r="X53" i="1" s="1"/>
  <c r="T158" i="5" s="1"/>
  <c r="CZ51" i="1"/>
  <c r="Y51" i="1" s="1"/>
  <c r="AB51" i="1"/>
  <c r="V49" i="1"/>
  <c r="T49" i="1"/>
  <c r="CZ47" i="1"/>
  <c r="Y47" i="1" s="1"/>
  <c r="V45" i="1"/>
  <c r="T45" i="1"/>
  <c r="CZ43" i="1"/>
  <c r="Y43" i="1" s="1"/>
  <c r="AB43" i="1"/>
  <c r="CY42" i="1"/>
  <c r="X42" i="1" s="1"/>
  <c r="T110" i="5" s="1"/>
  <c r="V41" i="1"/>
  <c r="T41" i="1"/>
  <c r="V39" i="1"/>
  <c r="T39" i="1"/>
  <c r="T38" i="1"/>
  <c r="V36" i="1"/>
  <c r="T36" i="1"/>
  <c r="AB34" i="1"/>
  <c r="V32" i="1"/>
  <c r="T32" i="1"/>
  <c r="CX161" i="3"/>
  <c r="CX163" i="3"/>
  <c r="CX160" i="3"/>
  <c r="CX162" i="3"/>
  <c r="CX139" i="3"/>
  <c r="CX141" i="3"/>
  <c r="CX143" i="3"/>
  <c r="CX145" i="3"/>
  <c r="CX147" i="3"/>
  <c r="CX149" i="3"/>
  <c r="CX140" i="3"/>
  <c r="CX142" i="3"/>
  <c r="CX144" i="3"/>
  <c r="CX146" i="3"/>
  <c r="CX148" i="3"/>
  <c r="CX150" i="3"/>
  <c r="CX125" i="3"/>
  <c r="CX127" i="3"/>
  <c r="CX129" i="3"/>
  <c r="CX131" i="3"/>
  <c r="CX133" i="3"/>
  <c r="CX126" i="3"/>
  <c r="CX128" i="3"/>
  <c r="CX130" i="3"/>
  <c r="CX132" i="3"/>
  <c r="CX121" i="3"/>
  <c r="CX123" i="3"/>
  <c r="CX122" i="3"/>
  <c r="CX124" i="3"/>
  <c r="CX99" i="3"/>
  <c r="CX101" i="3"/>
  <c r="CX103" i="3"/>
  <c r="CX105" i="3"/>
  <c r="CX107" i="3"/>
  <c r="CX109" i="3"/>
  <c r="CX100" i="3"/>
  <c r="CX102" i="3"/>
  <c r="CX104" i="3"/>
  <c r="CX106" i="3"/>
  <c r="CX108" i="3"/>
  <c r="CX83" i="3"/>
  <c r="CX85" i="3"/>
  <c r="CX87" i="3"/>
  <c r="CX89" i="3"/>
  <c r="CX82" i="3"/>
  <c r="CX84" i="3"/>
  <c r="CX86" i="3"/>
  <c r="CX88" i="3"/>
  <c r="CX49" i="3"/>
  <c r="CX51" i="3"/>
  <c r="CX53" i="3"/>
  <c r="CX48" i="3"/>
  <c r="CX50" i="3"/>
  <c r="CX52" i="3"/>
  <c r="CX54" i="3"/>
  <c r="CQ30" i="1"/>
  <c r="P30" i="1" s="1"/>
  <c r="CX23" i="3"/>
  <c r="CX25" i="3"/>
  <c r="CX27" i="3"/>
  <c r="CX29" i="3"/>
  <c r="CX31" i="3"/>
  <c r="CX33" i="3"/>
  <c r="CX35" i="3"/>
  <c r="CX37" i="3"/>
  <c r="CX22" i="3"/>
  <c r="CX24" i="3"/>
  <c r="CX26" i="3"/>
  <c r="CX28" i="3"/>
  <c r="CX30" i="3"/>
  <c r="CX32" i="3"/>
  <c r="CX34" i="3"/>
  <c r="CX36" i="3"/>
  <c r="CX38" i="3"/>
  <c r="FR27" i="1"/>
  <c r="AB26" i="1"/>
  <c r="AB28" i="1"/>
  <c r="AB27" i="1"/>
  <c r="AB24" i="1"/>
  <c r="CX20" i="3"/>
  <c r="CX18" i="3"/>
  <c r="CX16" i="3"/>
  <c r="CX14" i="3"/>
  <c r="CX12" i="3"/>
  <c r="CX10" i="3"/>
  <c r="CX8" i="3"/>
  <c r="CX6" i="3"/>
  <c r="CX4" i="3"/>
  <c r="CX2" i="3"/>
  <c r="CS29" i="1"/>
  <c r="R29" i="1" s="1"/>
  <c r="CZ29" i="1" s="1"/>
  <c r="Y29" i="1" s="1"/>
  <c r="V63" i="5" s="1"/>
  <c r="CQ29" i="1"/>
  <c r="P29" i="1" s="1"/>
  <c r="CS26" i="1"/>
  <c r="R26" i="1" s="1"/>
  <c r="CZ26" i="1" s="1"/>
  <c r="Y26" i="1" s="1"/>
  <c r="V49" i="5" s="1"/>
  <c r="CQ26" i="1"/>
  <c r="P26" i="1" s="1"/>
  <c r="CS25" i="1"/>
  <c r="R25" i="1" s="1"/>
  <c r="CZ25" i="1" s="1"/>
  <c r="Y25" i="1" s="1"/>
  <c r="V47" i="5" s="1"/>
  <c r="CQ25" i="1"/>
  <c r="P25" i="1" s="1"/>
  <c r="CX21" i="3"/>
  <c r="CX19" i="3"/>
  <c r="CX17" i="3"/>
  <c r="CX13" i="3"/>
  <c r="CX11" i="3"/>
  <c r="CX7" i="3"/>
  <c r="CX5" i="3"/>
  <c r="CX3" i="3"/>
  <c r="X186" i="5" l="1"/>
  <c r="W53" i="1"/>
  <c r="T76" i="1"/>
  <c r="CZ46" i="1"/>
  <c r="Y46" i="1" s="1"/>
  <c r="V129" i="5" s="1"/>
  <c r="Q74" i="1"/>
  <c r="CY65" i="1"/>
  <c r="X65" i="1" s="1"/>
  <c r="T212" i="5" s="1"/>
  <c r="CY69" i="1"/>
  <c r="X69" i="1" s="1"/>
  <c r="T224" i="5" s="1"/>
  <c r="V74" i="1"/>
  <c r="Y110" i="5"/>
  <c r="S31" i="1"/>
  <c r="CZ31" i="1" s="1"/>
  <c r="Y31" i="1" s="1"/>
  <c r="V73" i="5" s="1"/>
  <c r="V59" i="1"/>
  <c r="W48" i="1"/>
  <c r="V52" i="1"/>
  <c r="U194" i="5"/>
  <c r="V61" i="1"/>
  <c r="CZ72" i="1"/>
  <c r="Y72" i="1" s="1"/>
  <c r="V235" i="5" s="1"/>
  <c r="U44" i="1"/>
  <c r="U31" i="1"/>
  <c r="U52" i="1"/>
  <c r="Z306" i="5"/>
  <c r="X280" i="5"/>
  <c r="O266" i="5"/>
  <c r="O300" i="5"/>
  <c r="X273" i="5"/>
  <c r="X288" i="5"/>
  <c r="Y214" i="5"/>
  <c r="CZ65" i="1"/>
  <c r="Y65" i="1" s="1"/>
  <c r="V212" i="5" s="1"/>
  <c r="U35" i="1"/>
  <c r="O306" i="5"/>
  <c r="V35" i="1"/>
  <c r="W63" i="1"/>
  <c r="T57" i="1"/>
  <c r="T61" i="1"/>
  <c r="S63" i="1"/>
  <c r="CY63" i="1" s="1"/>
  <c r="X63" i="1" s="1"/>
  <c r="T202" i="5" s="1"/>
  <c r="Z294" i="5"/>
  <c r="Q61" i="1"/>
  <c r="W67" i="1"/>
  <c r="P67" i="1"/>
  <c r="U67" i="1"/>
  <c r="AS86" i="1"/>
  <c r="CP28" i="1"/>
  <c r="O28" i="1" s="1"/>
  <c r="CP74" i="1"/>
  <c r="O74" i="1" s="1"/>
  <c r="CP84" i="1"/>
  <c r="O84" i="1" s="1"/>
  <c r="CZ30" i="1"/>
  <c r="Y30" i="1" s="1"/>
  <c r="V65" i="5" s="1"/>
  <c r="Q35" i="1"/>
  <c r="Q63" i="1"/>
  <c r="P63" i="1"/>
  <c r="AB69" i="1"/>
  <c r="AQ86" i="1"/>
  <c r="FR61" i="1"/>
  <c r="R302" i="5"/>
  <c r="O288" i="5"/>
  <c r="Z300" i="5"/>
  <c r="S176" i="5"/>
  <c r="GX61" i="1"/>
  <c r="S67" i="1"/>
  <c r="U109" i="5"/>
  <c r="Y176" i="5"/>
  <c r="T63" i="1"/>
  <c r="S61" i="1"/>
  <c r="CP61" i="1" s="1"/>
  <c r="O61" i="1" s="1"/>
  <c r="Q65" i="1"/>
  <c r="S212" i="5"/>
  <c r="U63" i="1"/>
  <c r="CP42" i="1"/>
  <c r="O42" i="1" s="1"/>
  <c r="R57" i="1"/>
  <c r="CY57" i="1" s="1"/>
  <c r="X57" i="1" s="1"/>
  <c r="T176" i="5" s="1"/>
  <c r="GX63" i="1"/>
  <c r="X245" i="5"/>
  <c r="CY48" i="1"/>
  <c r="X48" i="1" s="1"/>
  <c r="T139" i="5" s="1"/>
  <c r="Q67" i="1"/>
  <c r="W31" i="1"/>
  <c r="W59" i="1"/>
  <c r="GX31" i="1"/>
  <c r="T59" i="1"/>
  <c r="T65" i="1"/>
  <c r="Y212" i="5"/>
  <c r="T67" i="1"/>
  <c r="CZ79" i="1"/>
  <c r="Y79" i="1" s="1"/>
  <c r="V267" i="5" s="1"/>
  <c r="R35" i="1"/>
  <c r="CZ63" i="1"/>
  <c r="Y63" i="1" s="1"/>
  <c r="V202" i="5" s="1"/>
  <c r="CZ28" i="1"/>
  <c r="Y28" i="1" s="1"/>
  <c r="V57" i="5" s="1"/>
  <c r="P35" i="1"/>
  <c r="S202" i="5"/>
  <c r="AB54" i="1"/>
  <c r="CZ58" i="1"/>
  <c r="Y58" i="1" s="1"/>
  <c r="CZ69" i="1"/>
  <c r="Y69" i="1" s="1"/>
  <c r="V224" i="5" s="1"/>
  <c r="S81" i="5"/>
  <c r="U176" i="5"/>
  <c r="P33" i="1"/>
  <c r="S109" i="5"/>
  <c r="CY44" i="1"/>
  <c r="X44" i="1" s="1"/>
  <c r="T119" i="5" s="1"/>
  <c r="X139" i="5"/>
  <c r="P57" i="1"/>
  <c r="U61" i="1"/>
  <c r="X266" i="5"/>
  <c r="W61" i="1"/>
  <c r="GX65" i="1"/>
  <c r="X119" i="5"/>
  <c r="U212" i="5"/>
  <c r="U74" i="1"/>
  <c r="S213" i="5"/>
  <c r="P65" i="1"/>
  <c r="Q57" i="1"/>
  <c r="T31" i="1"/>
  <c r="V67" i="1"/>
  <c r="S59" i="1"/>
  <c r="CZ59" i="1" s="1"/>
  <c r="Y59" i="1" s="1"/>
  <c r="V186" i="5" s="1"/>
  <c r="V65" i="1"/>
  <c r="GX59" i="1"/>
  <c r="GM51" i="1"/>
  <c r="V151" i="5"/>
  <c r="V178" i="5"/>
  <c r="CP80" i="1"/>
  <c r="O80" i="1" s="1"/>
  <c r="Q140" i="5"/>
  <c r="W50" i="1"/>
  <c r="CP34" i="1"/>
  <c r="O34" i="1" s="1"/>
  <c r="CR47" i="1"/>
  <c r="Q47" i="1" s="1"/>
  <c r="U40" i="1"/>
  <c r="Q33" i="1"/>
  <c r="V40" i="1"/>
  <c r="CP26" i="1"/>
  <c r="O26" i="1" s="1"/>
  <c r="CZ34" i="1"/>
  <c r="Y34" i="1" s="1"/>
  <c r="CY46" i="1"/>
  <c r="X46" i="1" s="1"/>
  <c r="CY68" i="1"/>
  <c r="X68" i="1" s="1"/>
  <c r="T216" i="5" s="1"/>
  <c r="CZ42" i="1"/>
  <c r="Y42" i="1" s="1"/>
  <c r="V110" i="5" s="1"/>
  <c r="CY55" i="1"/>
  <c r="X55" i="1" s="1"/>
  <c r="T166" i="5" s="1"/>
  <c r="CR31" i="1"/>
  <c r="Q31" i="1" s="1"/>
  <c r="Y73" i="5"/>
  <c r="CR45" i="1"/>
  <c r="Q45" i="1" s="1"/>
  <c r="CY27" i="1"/>
  <c r="X27" i="1" s="1"/>
  <c r="T55" i="5" s="1"/>
  <c r="U100" i="5"/>
  <c r="FR57" i="1"/>
  <c r="U81" i="5"/>
  <c r="S37" i="1"/>
  <c r="U149" i="5"/>
  <c r="Y108" i="5"/>
  <c r="CR73" i="1"/>
  <c r="Q73" i="1" s="1"/>
  <c r="Y109" i="5"/>
  <c r="CP54" i="1"/>
  <c r="O54" i="1" s="1"/>
  <c r="CP58" i="1"/>
  <c r="O58" i="1" s="1"/>
  <c r="CP24" i="1"/>
  <c r="O24" i="1" s="1"/>
  <c r="V38" i="1"/>
  <c r="V112" i="5"/>
  <c r="AB47" i="1"/>
  <c r="CP79" i="1"/>
  <c r="O79" i="1" s="1"/>
  <c r="CP81" i="1"/>
  <c r="O81" i="1" s="1"/>
  <c r="CP83" i="1"/>
  <c r="O83" i="1" s="1"/>
  <c r="CY32" i="1"/>
  <c r="X32" i="1" s="1"/>
  <c r="T75" i="5" s="1"/>
  <c r="CY60" i="1"/>
  <c r="X60" i="1" s="1"/>
  <c r="T188" i="5" s="1"/>
  <c r="CY30" i="1"/>
  <c r="X30" i="1" s="1"/>
  <c r="T65" i="5" s="1"/>
  <c r="CZ32" i="1"/>
  <c r="Y32" i="1" s="1"/>
  <c r="V75" i="5" s="1"/>
  <c r="CZ36" i="1"/>
  <c r="Y36" i="1" s="1"/>
  <c r="V91" i="5" s="1"/>
  <c r="CZ39" i="1"/>
  <c r="Y39" i="1" s="1"/>
  <c r="V102" i="5" s="1"/>
  <c r="CZ44" i="1"/>
  <c r="Y44" i="1" s="1"/>
  <c r="V119" i="5" s="1"/>
  <c r="CZ48" i="1"/>
  <c r="Y48" i="1" s="1"/>
  <c r="V139" i="5" s="1"/>
  <c r="CZ56" i="1"/>
  <c r="Y56" i="1" s="1"/>
  <c r="V168" i="5" s="1"/>
  <c r="CZ60" i="1"/>
  <c r="Y60" i="1" s="1"/>
  <c r="V188" i="5" s="1"/>
  <c r="CZ64" i="1"/>
  <c r="Y64" i="1" s="1"/>
  <c r="V204" i="5" s="1"/>
  <c r="CZ70" i="1"/>
  <c r="Y70" i="1" s="1"/>
  <c r="V226" i="5" s="1"/>
  <c r="CZ73" i="1"/>
  <c r="Y73" i="1" s="1"/>
  <c r="V237" i="5" s="1"/>
  <c r="CZ77" i="1"/>
  <c r="Y77" i="1" s="1"/>
  <c r="V257" i="5" s="1"/>
  <c r="CP77" i="1"/>
  <c r="O77" i="1" s="1"/>
  <c r="GM77" i="1" s="1"/>
  <c r="CY76" i="1"/>
  <c r="X76" i="1" s="1"/>
  <c r="T255" i="5" s="1"/>
  <c r="R275" i="5"/>
  <c r="O280" i="5"/>
  <c r="R113" i="5"/>
  <c r="R92" i="5"/>
  <c r="O294" i="5"/>
  <c r="W33" i="1"/>
  <c r="W37" i="1"/>
  <c r="Y157" i="5"/>
  <c r="Y166" i="5"/>
  <c r="X195" i="5"/>
  <c r="S89" i="5"/>
  <c r="W35" i="1"/>
  <c r="P37" i="1"/>
  <c r="S40" i="1"/>
  <c r="S149" i="5"/>
  <c r="X187" i="5"/>
  <c r="CP62" i="1"/>
  <c r="O62" i="1" s="1"/>
  <c r="U33" i="1"/>
  <c r="T40" i="1"/>
  <c r="CY43" i="1"/>
  <c r="X43" i="1" s="1"/>
  <c r="T112" i="5" s="1"/>
  <c r="CP46" i="1"/>
  <c r="O46" i="1" s="1"/>
  <c r="T50" i="1"/>
  <c r="W44" i="1"/>
  <c r="U50" i="1"/>
  <c r="GX44" i="1"/>
  <c r="CR27" i="1"/>
  <c r="Q27" i="1" s="1"/>
  <c r="CP27" i="1" s="1"/>
  <c r="O27" i="1" s="1"/>
  <c r="Y55" i="5"/>
  <c r="Q82" i="5"/>
  <c r="Y100" i="5"/>
  <c r="Q50" i="1"/>
  <c r="V37" i="1"/>
  <c r="V44" i="1"/>
  <c r="V50" i="1"/>
  <c r="CY58" i="1"/>
  <c r="X58" i="1" s="1"/>
  <c r="T178" i="5" s="1"/>
  <c r="CY62" i="1"/>
  <c r="X62" i="1" s="1"/>
  <c r="T196" i="5" s="1"/>
  <c r="W74" i="1"/>
  <c r="T35" i="1"/>
  <c r="V57" i="1"/>
  <c r="Y202" i="5"/>
  <c r="GX35" i="1"/>
  <c r="CZ45" i="1"/>
  <c r="Y45" i="1" s="1"/>
  <c r="V121" i="5" s="1"/>
  <c r="CZ49" i="1"/>
  <c r="Y49" i="1" s="1"/>
  <c r="V141" i="5" s="1"/>
  <c r="CP76" i="1"/>
  <c r="O76" i="1" s="1"/>
  <c r="CY34" i="1"/>
  <c r="X34" i="1" s="1"/>
  <c r="T83" i="5" s="1"/>
  <c r="U99" i="5"/>
  <c r="Y99" i="5"/>
  <c r="V196" i="5"/>
  <c r="CY74" i="1"/>
  <c r="X74" i="1" s="1"/>
  <c r="T245" i="5" s="1"/>
  <c r="CY31" i="1"/>
  <c r="X31" i="1" s="1"/>
  <c r="T73" i="5" s="1"/>
  <c r="CY39" i="1"/>
  <c r="X39" i="1" s="1"/>
  <c r="T102" i="5" s="1"/>
  <c r="CY59" i="1"/>
  <c r="X59" i="1" s="1"/>
  <c r="T186" i="5" s="1"/>
  <c r="CR49" i="1"/>
  <c r="Q49" i="1" s="1"/>
  <c r="CY70" i="1"/>
  <c r="X70" i="1" s="1"/>
  <c r="T226" i="5" s="1"/>
  <c r="CY73" i="1"/>
  <c r="X73" i="1" s="1"/>
  <c r="T237" i="5" s="1"/>
  <c r="BZ22" i="1"/>
  <c r="S33" i="1"/>
  <c r="CP33" i="1" s="1"/>
  <c r="O33" i="1" s="1"/>
  <c r="CR75" i="1"/>
  <c r="Q75" i="1" s="1"/>
  <c r="Q294" i="5"/>
  <c r="GX33" i="1"/>
  <c r="S108" i="5"/>
  <c r="Y89" i="5"/>
  <c r="Q120" i="5"/>
  <c r="X149" i="5"/>
  <c r="R40" i="1"/>
  <c r="V33" i="1"/>
  <c r="AI86" i="1" s="1"/>
  <c r="GX40" i="1"/>
  <c r="Q203" i="5"/>
  <c r="CR68" i="1"/>
  <c r="Q68" i="1" s="1"/>
  <c r="V131" i="5"/>
  <c r="CZ54" i="1"/>
  <c r="Y54" i="1" s="1"/>
  <c r="CZ75" i="1"/>
  <c r="Y75" i="1" s="1"/>
  <c r="V247" i="5" s="1"/>
  <c r="CZ83" i="1"/>
  <c r="Y83" i="1" s="1"/>
  <c r="V295" i="5" s="1"/>
  <c r="AB33" i="1"/>
  <c r="CY45" i="1"/>
  <c r="X45" i="1" s="1"/>
  <c r="T121" i="5" s="1"/>
  <c r="CY49" i="1"/>
  <c r="X49" i="1" s="1"/>
  <c r="T141" i="5" s="1"/>
  <c r="AB61" i="1"/>
  <c r="CR30" i="1"/>
  <c r="Q30" i="1" s="1"/>
  <c r="CP30" i="1" s="1"/>
  <c r="O30" i="1" s="1"/>
  <c r="CR36" i="1"/>
  <c r="Q36" i="1" s="1"/>
  <c r="CR56" i="1"/>
  <c r="Q56" i="1" s="1"/>
  <c r="CR64" i="1"/>
  <c r="Q64" i="1" s="1"/>
  <c r="CY24" i="1"/>
  <c r="X24" i="1" s="1"/>
  <c r="T41" i="5" s="1"/>
  <c r="CY28" i="1"/>
  <c r="X28" i="1" s="1"/>
  <c r="T57" i="5" s="1"/>
  <c r="AB73" i="1"/>
  <c r="CP70" i="1"/>
  <c r="O70" i="1" s="1"/>
  <c r="U108" i="5"/>
  <c r="S100" i="5"/>
  <c r="Y194" i="5"/>
  <c r="Y213" i="5"/>
  <c r="X81" i="5"/>
  <c r="GX37" i="1"/>
  <c r="W40" i="1"/>
  <c r="CP43" i="1"/>
  <c r="O43" i="1" s="1"/>
  <c r="GM43" i="1" s="1"/>
  <c r="S50" i="1"/>
  <c r="Q246" i="5"/>
  <c r="Q273" i="5"/>
  <c r="Q300" i="5"/>
  <c r="L101" i="5"/>
  <c r="Q101" i="5" s="1"/>
  <c r="P40" i="1"/>
  <c r="P50" i="1"/>
  <c r="Q177" i="5"/>
  <c r="CY47" i="1"/>
  <c r="X47" i="1" s="1"/>
  <c r="T131" i="5" s="1"/>
  <c r="Q195" i="5"/>
  <c r="S35" i="1"/>
  <c r="CY35" i="1" s="1"/>
  <c r="X35" i="1" s="1"/>
  <c r="T89" i="5" s="1"/>
  <c r="CP72" i="1"/>
  <c r="O72" i="1" s="1"/>
  <c r="T33" i="1"/>
  <c r="AG86" i="1" s="1"/>
  <c r="AG22" i="1" s="1"/>
  <c r="Q40" i="1"/>
  <c r="R50" i="1"/>
  <c r="AB75" i="1"/>
  <c r="U213" i="5"/>
  <c r="R33" i="1"/>
  <c r="R37" i="1"/>
  <c r="GX50" i="1"/>
  <c r="U57" i="1"/>
  <c r="S119" i="5"/>
  <c r="R61" i="1"/>
  <c r="CZ61" i="1" s="1"/>
  <c r="Y61" i="1" s="1"/>
  <c r="V194" i="5" s="1"/>
  <c r="Q37" i="1"/>
  <c r="AO22" i="1"/>
  <c r="F90" i="1"/>
  <c r="AO116" i="1"/>
  <c r="FR35" i="1"/>
  <c r="S38" i="1"/>
  <c r="W38" i="1"/>
  <c r="GX38" i="1"/>
  <c r="BB22" i="1"/>
  <c r="BB116" i="1"/>
  <c r="F99" i="1"/>
  <c r="AS22" i="1"/>
  <c r="F103" i="1"/>
  <c r="E16" i="2" s="1"/>
  <c r="AS116" i="1"/>
  <c r="GM70" i="1"/>
  <c r="GO70" i="1"/>
  <c r="CG22" i="1"/>
  <c r="AX86" i="1"/>
  <c r="CY25" i="1"/>
  <c r="X25" i="1" s="1"/>
  <c r="T47" i="5" s="1"/>
  <c r="CY29" i="1"/>
  <c r="X29" i="1" s="1"/>
  <c r="T63" i="5" s="1"/>
  <c r="CY26" i="1"/>
  <c r="X26" i="1" s="1"/>
  <c r="T49" i="5" s="1"/>
  <c r="AB31" i="1"/>
  <c r="CP32" i="1"/>
  <c r="O32" i="1" s="1"/>
  <c r="AB36" i="1"/>
  <c r="AB38" i="1"/>
  <c r="AB39" i="1"/>
  <c r="AB41" i="1"/>
  <c r="AB44" i="1"/>
  <c r="CP45" i="1"/>
  <c r="O45" i="1" s="1"/>
  <c r="CP48" i="1"/>
  <c r="O48" i="1" s="1"/>
  <c r="AB49" i="1"/>
  <c r="AB52" i="1"/>
  <c r="AB55" i="1"/>
  <c r="CP59" i="1"/>
  <c r="O59" i="1" s="1"/>
  <c r="AB60" i="1"/>
  <c r="AB63" i="1"/>
  <c r="AB64" i="1"/>
  <c r="AB66" i="1"/>
  <c r="GO46" i="1"/>
  <c r="GO51" i="1"/>
  <c r="GO54" i="1"/>
  <c r="CZ68" i="1"/>
  <c r="Y68" i="1" s="1"/>
  <c r="CZ74" i="1"/>
  <c r="Y74" i="1" s="1"/>
  <c r="CZ78" i="1"/>
  <c r="Y78" i="1" s="1"/>
  <c r="CZ80" i="1"/>
  <c r="Y80" i="1" s="1"/>
  <c r="U38" i="1"/>
  <c r="GM42" i="1"/>
  <c r="GM53" i="1"/>
  <c r="GM69" i="1"/>
  <c r="CY71" i="1"/>
  <c r="X71" i="1" s="1"/>
  <c r="CY75" i="1"/>
  <c r="X75" i="1" s="1"/>
  <c r="CY79" i="1"/>
  <c r="X79" i="1" s="1"/>
  <c r="CY81" i="1"/>
  <c r="X81" i="1" s="1"/>
  <c r="CY83" i="1"/>
  <c r="X83" i="1" s="1"/>
  <c r="CY82" i="1"/>
  <c r="X82" i="1" s="1"/>
  <c r="CY84" i="1"/>
  <c r="X84" i="1" s="1"/>
  <c r="FR25" i="1"/>
  <c r="CP25" i="1"/>
  <c r="O25" i="1" s="1"/>
  <c r="GO26" i="1"/>
  <c r="FR29" i="1"/>
  <c r="CP29" i="1"/>
  <c r="O29" i="1" s="1"/>
  <c r="BC22" i="1"/>
  <c r="F102" i="1"/>
  <c r="BC116" i="1"/>
  <c r="BD22" i="1"/>
  <c r="BD116" i="1"/>
  <c r="F111" i="1"/>
  <c r="FR31" i="1"/>
  <c r="CP31" i="1"/>
  <c r="O31" i="1" s="1"/>
  <c r="S41" i="1"/>
  <c r="W41" i="1"/>
  <c r="GX41" i="1"/>
  <c r="FR52" i="1"/>
  <c r="CP52" i="1"/>
  <c r="O52" i="1" s="1"/>
  <c r="FR55" i="1"/>
  <c r="CP55" i="1"/>
  <c r="O55" i="1" s="1"/>
  <c r="FR63" i="1"/>
  <c r="CP63" i="1"/>
  <c r="O63" i="1" s="1"/>
  <c r="S66" i="1"/>
  <c r="W66" i="1"/>
  <c r="GX66" i="1"/>
  <c r="GO77" i="1"/>
  <c r="AQ22" i="1"/>
  <c r="F96" i="1"/>
  <c r="AQ116" i="1"/>
  <c r="AB32" i="1"/>
  <c r="AB35" i="1"/>
  <c r="CP36" i="1"/>
  <c r="O36" i="1" s="1"/>
  <c r="P38" i="1"/>
  <c r="CP39" i="1"/>
  <c r="O39" i="1" s="1"/>
  <c r="P41" i="1"/>
  <c r="CP44" i="1"/>
  <c r="O44" i="1" s="1"/>
  <c r="AB45" i="1"/>
  <c r="AB48" i="1"/>
  <c r="AB56" i="1"/>
  <c r="AB59" i="1"/>
  <c r="CP60" i="1"/>
  <c r="O60" i="1" s="1"/>
  <c r="CP64" i="1"/>
  <c r="O64" i="1" s="1"/>
  <c r="P66" i="1"/>
  <c r="U41" i="1"/>
  <c r="U66" i="1"/>
  <c r="CP35" i="1" l="1"/>
  <c r="O35" i="1" s="1"/>
  <c r="X56" i="5"/>
  <c r="X111" i="5"/>
  <c r="X215" i="5"/>
  <c r="X150" i="5"/>
  <c r="O64" i="5"/>
  <c r="G225" i="5"/>
  <c r="O225" i="5" s="1"/>
  <c r="O167" i="5"/>
  <c r="GM26" i="1"/>
  <c r="GO28" i="1"/>
  <c r="CP47" i="1"/>
  <c r="O47" i="1" s="1"/>
  <c r="GM47" i="1" s="1"/>
  <c r="X64" i="5"/>
  <c r="CP57" i="1"/>
  <c r="O57" i="1" s="1"/>
  <c r="AC86" i="1"/>
  <c r="GM28" i="1"/>
  <c r="O187" i="5"/>
  <c r="GM62" i="1"/>
  <c r="CY61" i="1"/>
  <c r="X61" i="1" s="1"/>
  <c r="T194" i="5" s="1"/>
  <c r="CZ67" i="1"/>
  <c r="Y67" i="1" s="1"/>
  <c r="V214" i="5" s="1"/>
  <c r="CY67" i="1"/>
  <c r="X67" i="1" s="1"/>
  <c r="T214" i="5" s="1"/>
  <c r="FR67" i="1"/>
  <c r="CP67" i="1"/>
  <c r="O67" i="1" s="1"/>
  <c r="O177" i="5"/>
  <c r="O203" i="5"/>
  <c r="GM58" i="1"/>
  <c r="FR65" i="1"/>
  <c r="CP65" i="1"/>
  <c r="O65" i="1" s="1"/>
  <c r="O195" i="5"/>
  <c r="X167" i="5"/>
  <c r="CZ57" i="1"/>
  <c r="Y57" i="1" s="1"/>
  <c r="V176" i="5" s="1"/>
  <c r="AI22" i="1"/>
  <c r="V86" i="1"/>
  <c r="O215" i="5"/>
  <c r="X101" i="5"/>
  <c r="GM30" i="1"/>
  <c r="GO30" i="1"/>
  <c r="O120" i="5"/>
  <c r="X120" i="5"/>
  <c r="CZ37" i="1"/>
  <c r="Y37" i="1" s="1"/>
  <c r="V99" i="5" s="1"/>
  <c r="CY37" i="1"/>
  <c r="X37" i="1" s="1"/>
  <c r="T99" i="5" s="1"/>
  <c r="GM31" i="1"/>
  <c r="GM83" i="1"/>
  <c r="T295" i="5"/>
  <c r="P300" i="5" s="1"/>
  <c r="GM54" i="1"/>
  <c r="V160" i="5"/>
  <c r="CZ40" i="1"/>
  <c r="Y40" i="1" s="1"/>
  <c r="V108" i="5" s="1"/>
  <c r="CY40" i="1"/>
  <c r="X40" i="1" s="1"/>
  <c r="T108" i="5" s="1"/>
  <c r="X48" i="5"/>
  <c r="O48" i="5"/>
  <c r="CP75" i="1"/>
  <c r="O75" i="1" s="1"/>
  <c r="O246" i="5"/>
  <c r="X246" i="5"/>
  <c r="Y90" i="5"/>
  <c r="O90" i="5"/>
  <c r="GM81" i="1"/>
  <c r="T281" i="5"/>
  <c r="P288" i="5" s="1"/>
  <c r="FR37" i="1"/>
  <c r="CP37" i="1"/>
  <c r="O37" i="1" s="1"/>
  <c r="O56" i="5"/>
  <c r="GM29" i="1"/>
  <c r="GM25" i="1"/>
  <c r="GM84" i="1"/>
  <c r="T301" i="5"/>
  <c r="P306" i="5" s="1"/>
  <c r="GM79" i="1"/>
  <c r="T267" i="5"/>
  <c r="P273" i="5" s="1"/>
  <c r="GM61" i="1"/>
  <c r="AE86" i="1"/>
  <c r="AE22" i="1" s="1"/>
  <c r="V216" i="5"/>
  <c r="CP56" i="1"/>
  <c r="O56" i="1" s="1"/>
  <c r="GO24" i="1"/>
  <c r="T86" i="1"/>
  <c r="GO72" i="1"/>
  <c r="GM72" i="1"/>
  <c r="CP50" i="1"/>
  <c r="O50" i="1" s="1"/>
  <c r="CZ50" i="1"/>
  <c r="Y50" i="1" s="1"/>
  <c r="V149" i="5" s="1"/>
  <c r="CY50" i="1"/>
  <c r="X50" i="1" s="1"/>
  <c r="GO47" i="1"/>
  <c r="CY33" i="1"/>
  <c r="X33" i="1" s="1"/>
  <c r="CZ33" i="1"/>
  <c r="Y33" i="1" s="1"/>
  <c r="V81" i="5" s="1"/>
  <c r="CZ35" i="1"/>
  <c r="Y35" i="1" s="1"/>
  <c r="V89" i="5" s="1"/>
  <c r="X82" i="5"/>
  <c r="O130" i="5"/>
  <c r="X130" i="5"/>
  <c r="GM46" i="1"/>
  <c r="T129" i="5"/>
  <c r="P130" i="5" s="1"/>
  <c r="X159" i="5"/>
  <c r="O159" i="5"/>
  <c r="O140" i="5"/>
  <c r="X140" i="5"/>
  <c r="GO58" i="1"/>
  <c r="X203" i="5"/>
  <c r="GM71" i="1"/>
  <c r="T234" i="5"/>
  <c r="GM78" i="1"/>
  <c r="V265" i="5"/>
  <c r="P266" i="5" s="1"/>
  <c r="AD86" i="1"/>
  <c r="J225" i="5"/>
  <c r="P225" i="5" s="1"/>
  <c r="CP68" i="1"/>
  <c r="O68" i="1" s="1"/>
  <c r="GM68" i="1" s="1"/>
  <c r="GM55" i="1"/>
  <c r="GM74" i="1"/>
  <c r="V245" i="5"/>
  <c r="X236" i="5"/>
  <c r="O236" i="5"/>
  <c r="G101" i="5"/>
  <c r="O101" i="5" s="1"/>
  <c r="GM27" i="1"/>
  <c r="CP73" i="1"/>
  <c r="O73" i="1" s="1"/>
  <c r="CP49" i="1"/>
  <c r="O49" i="1" s="1"/>
  <c r="GM49" i="1" s="1"/>
  <c r="GM63" i="1"/>
  <c r="GM52" i="1"/>
  <c r="P159" i="5"/>
  <c r="GM82" i="1"/>
  <c r="T289" i="5"/>
  <c r="P294" i="5" s="1"/>
  <c r="GM75" i="1"/>
  <c r="T247" i="5"/>
  <c r="GM80" i="1"/>
  <c r="V274" i="5"/>
  <c r="P280" i="5" s="1"/>
  <c r="GO62" i="1"/>
  <c r="GO43" i="1"/>
  <c r="GM24" i="1"/>
  <c r="CP40" i="1"/>
  <c r="O40" i="1" s="1"/>
  <c r="FR40" i="1"/>
  <c r="O74" i="5"/>
  <c r="X74" i="5"/>
  <c r="X225" i="5"/>
  <c r="X256" i="5"/>
  <c r="O256" i="5"/>
  <c r="GO76" i="1"/>
  <c r="GM76" i="1"/>
  <c r="P187" i="5"/>
  <c r="O150" i="5"/>
  <c r="G82" i="5"/>
  <c r="O82" i="5" s="1"/>
  <c r="X177" i="5"/>
  <c r="GM34" i="1"/>
  <c r="V83" i="5"/>
  <c r="P140" i="5"/>
  <c r="AC22" i="1"/>
  <c r="P86" i="1"/>
  <c r="CE86" i="1"/>
  <c r="GM64" i="1"/>
  <c r="GO64" i="1"/>
  <c r="GO49" i="1"/>
  <c r="FR41" i="1"/>
  <c r="CP41" i="1"/>
  <c r="O41" i="1" s="1"/>
  <c r="CY66" i="1"/>
  <c r="X66" i="1" s="1"/>
  <c r="T213" i="5" s="1"/>
  <c r="CZ66" i="1"/>
  <c r="Y66" i="1" s="1"/>
  <c r="V213" i="5" s="1"/>
  <c r="GM59" i="1"/>
  <c r="GO59" i="1"/>
  <c r="GM45" i="1"/>
  <c r="GO45" i="1"/>
  <c r="GM32" i="1"/>
  <c r="GO32" i="1"/>
  <c r="AX22" i="1"/>
  <c r="AX116" i="1"/>
  <c r="F93" i="1"/>
  <c r="AS18" i="1"/>
  <c r="F133" i="1"/>
  <c r="BB18" i="1"/>
  <c r="F129" i="1"/>
  <c r="CY38" i="1"/>
  <c r="X38" i="1" s="1"/>
  <c r="T100" i="5" s="1"/>
  <c r="CZ38" i="1"/>
  <c r="Y38" i="1" s="1"/>
  <c r="V100" i="5" s="1"/>
  <c r="AF86" i="1"/>
  <c r="AH86" i="1"/>
  <c r="CJ86" i="1"/>
  <c r="GP84" i="1"/>
  <c r="GP83" i="1"/>
  <c r="GP82" i="1"/>
  <c r="GO81" i="1"/>
  <c r="GO80" i="1"/>
  <c r="GO79" i="1"/>
  <c r="GO78" i="1"/>
  <c r="GO75" i="1"/>
  <c r="GO74" i="1"/>
  <c r="GO71" i="1"/>
  <c r="GO68" i="1"/>
  <c r="FR38" i="1"/>
  <c r="CP38" i="1"/>
  <c r="O38" i="1" s="1"/>
  <c r="FR66" i="1"/>
  <c r="CP66" i="1"/>
  <c r="O66" i="1" s="1"/>
  <c r="GM60" i="1"/>
  <c r="GO60" i="1"/>
  <c r="GM44" i="1"/>
  <c r="GO44" i="1"/>
  <c r="GM39" i="1"/>
  <c r="GO39" i="1"/>
  <c r="GM36" i="1"/>
  <c r="GO36" i="1"/>
  <c r="AQ18" i="1"/>
  <c r="F126" i="1"/>
  <c r="CY41" i="1"/>
  <c r="X41" i="1" s="1"/>
  <c r="T109" i="5" s="1"/>
  <c r="CZ41" i="1"/>
  <c r="Y41" i="1" s="1"/>
  <c r="V109" i="5" s="1"/>
  <c r="BD18" i="1"/>
  <c r="F141" i="1"/>
  <c r="BC18" i="1"/>
  <c r="F132" i="1"/>
  <c r="GM56" i="1"/>
  <c r="GO56" i="1"/>
  <c r="GM48" i="1"/>
  <c r="GO48" i="1"/>
  <c r="E18" i="2"/>
  <c r="AO18" i="1"/>
  <c r="F120" i="1"/>
  <c r="V22" i="1"/>
  <c r="F109" i="1"/>
  <c r="V116" i="1"/>
  <c r="T22" i="1"/>
  <c r="F107" i="1"/>
  <c r="T116" i="1"/>
  <c r="AJ86" i="1"/>
  <c r="CD86" i="1" l="1"/>
  <c r="P236" i="5"/>
  <c r="O111" i="5"/>
  <c r="P120" i="5"/>
  <c r="P203" i="5"/>
  <c r="P48" i="5"/>
  <c r="P64" i="5"/>
  <c r="P56" i="5"/>
  <c r="P167" i="5"/>
  <c r="GM65" i="1"/>
  <c r="P256" i="5"/>
  <c r="GM67" i="1"/>
  <c r="P177" i="5"/>
  <c r="GM57" i="1"/>
  <c r="GM66" i="1"/>
  <c r="P215" i="5"/>
  <c r="GO50" i="1"/>
  <c r="T149" i="5"/>
  <c r="G308" i="5"/>
  <c r="R86" i="1"/>
  <c r="F100" i="1" s="1"/>
  <c r="GM38" i="1"/>
  <c r="GM35" i="1"/>
  <c r="P246" i="5"/>
  <c r="AD22" i="1"/>
  <c r="Q86" i="1"/>
  <c r="P195" i="5"/>
  <c r="GM37" i="1"/>
  <c r="GM33" i="1"/>
  <c r="T81" i="5"/>
  <c r="J82" i="5" s="1"/>
  <c r="P82" i="5" s="1"/>
  <c r="GO33" i="1"/>
  <c r="CC86" i="1" s="1"/>
  <c r="GM73" i="1"/>
  <c r="GO73" i="1"/>
  <c r="P74" i="5"/>
  <c r="BY86" i="1"/>
  <c r="CF86" i="1" s="1"/>
  <c r="P90" i="5"/>
  <c r="P111" i="5"/>
  <c r="GM40" i="1"/>
  <c r="GM50" i="1"/>
  <c r="T18" i="1"/>
  <c r="F137" i="1"/>
  <c r="R22" i="1"/>
  <c r="AJ22" i="1"/>
  <c r="W86" i="1"/>
  <c r="V18" i="1"/>
  <c r="F139" i="1"/>
  <c r="CJ22" i="1"/>
  <c r="BA86" i="1"/>
  <c r="CE22" i="1"/>
  <c r="AV86" i="1"/>
  <c r="AB86" i="1"/>
  <c r="AL86" i="1"/>
  <c r="GM41" i="1"/>
  <c r="CD22" i="1"/>
  <c r="AU86" i="1"/>
  <c r="AH22" i="1"/>
  <c r="U86" i="1"/>
  <c r="AF22" i="1"/>
  <c r="S86" i="1"/>
  <c r="AX18" i="1"/>
  <c r="F123" i="1"/>
  <c r="P22" i="1"/>
  <c r="F89" i="1"/>
  <c r="P116" i="1"/>
  <c r="AK86" i="1"/>
  <c r="AP86" i="1" l="1"/>
  <c r="CI86" i="1"/>
  <c r="J101" i="5"/>
  <c r="P101" i="5" s="1"/>
  <c r="CH86" i="1"/>
  <c r="P150" i="5"/>
  <c r="BY22" i="1"/>
  <c r="AT86" i="1"/>
  <c r="CC22" i="1"/>
  <c r="R116" i="1"/>
  <c r="F130" i="1" s="1"/>
  <c r="CA86" i="1"/>
  <c r="AR86" i="1" s="1"/>
  <c r="Q22" i="1"/>
  <c r="F98" i="1"/>
  <c r="Q116" i="1"/>
  <c r="CA22" i="1"/>
  <c r="P18" i="1"/>
  <c r="F119" i="1"/>
  <c r="AL22" i="1"/>
  <c r="Y86" i="1"/>
  <c r="AV22" i="1"/>
  <c r="AV116" i="1"/>
  <c r="F91" i="1"/>
  <c r="BA22" i="1"/>
  <c r="F106" i="1"/>
  <c r="BA116" i="1"/>
  <c r="W22" i="1"/>
  <c r="F110" i="1"/>
  <c r="W116" i="1"/>
  <c r="R18" i="1"/>
  <c r="CF22" i="1"/>
  <c r="AW86" i="1"/>
  <c r="AP22" i="1"/>
  <c r="AP116" i="1"/>
  <c r="F95" i="1"/>
  <c r="G16" i="2" s="1"/>
  <c r="G18" i="2" s="1"/>
  <c r="AK22" i="1"/>
  <c r="X86" i="1"/>
  <c r="S22" i="1"/>
  <c r="S116" i="1"/>
  <c r="F101" i="1"/>
  <c r="J16" i="2" s="1"/>
  <c r="J18" i="2" s="1"/>
  <c r="U22" i="1"/>
  <c r="F108" i="1"/>
  <c r="U116" i="1"/>
  <c r="AU22" i="1"/>
  <c r="F105" i="1"/>
  <c r="H16" i="2" s="1"/>
  <c r="H18" i="2" s="1"/>
  <c r="AU116" i="1"/>
  <c r="AB22" i="1"/>
  <c r="O86" i="1"/>
  <c r="AT22" i="1"/>
  <c r="F104" i="1"/>
  <c r="F16" i="2" s="1"/>
  <c r="AT116" i="1"/>
  <c r="CH22" i="1"/>
  <c r="AY86" i="1"/>
  <c r="CI22" i="1"/>
  <c r="AZ86" i="1"/>
  <c r="J308" i="5" l="1"/>
  <c r="F128" i="1"/>
  <c r="Q18" i="1"/>
  <c r="F18" i="2"/>
  <c r="I16" i="2"/>
  <c r="I18" i="2" s="1"/>
  <c r="O22" i="1"/>
  <c r="F88" i="1"/>
  <c r="O116" i="1"/>
  <c r="AU18" i="1"/>
  <c r="F135" i="1"/>
  <c r="AP18" i="1"/>
  <c r="F125" i="1"/>
  <c r="AW22" i="1"/>
  <c r="F92" i="1"/>
  <c r="AW116" i="1"/>
  <c r="W18" i="1"/>
  <c r="F140" i="1"/>
  <c r="AZ22" i="1"/>
  <c r="AZ116" i="1"/>
  <c r="F97" i="1"/>
  <c r="AY22" i="1"/>
  <c r="F94" i="1"/>
  <c r="AY116" i="1"/>
  <c r="AT18" i="1"/>
  <c r="F134" i="1"/>
  <c r="U18" i="1"/>
  <c r="F138" i="1"/>
  <c r="S18" i="1"/>
  <c r="F131" i="1"/>
  <c r="X22" i="1"/>
  <c r="F112" i="1"/>
  <c r="X116" i="1"/>
  <c r="BA18" i="1"/>
  <c r="F136" i="1"/>
  <c r="AV18" i="1"/>
  <c r="F121" i="1"/>
  <c r="Y22" i="1"/>
  <c r="Y116" i="1"/>
  <c r="F113" i="1"/>
  <c r="AR22" i="1"/>
  <c r="F114" i="1"/>
  <c r="AR116" i="1"/>
  <c r="Y18" i="1" l="1"/>
  <c r="F143" i="1"/>
  <c r="O18" i="1"/>
  <c r="F118" i="1"/>
  <c r="AR18" i="1"/>
  <c r="F144" i="1"/>
  <c r="X18" i="1"/>
  <c r="F142" i="1"/>
  <c r="AY18" i="1"/>
  <c r="F124" i="1"/>
  <c r="AZ18" i="1"/>
  <c r="F127" i="1"/>
  <c r="AW18" i="1"/>
  <c r="F122" i="1"/>
</calcChain>
</file>

<file path=xl/sharedStrings.xml><?xml version="1.0" encoding="utf-8"?>
<sst xmlns="http://schemas.openxmlformats.org/spreadsheetml/2006/main" count="6590" uniqueCount="644">
  <si>
    <t>Smeta.RU  (495) 974-1589</t>
  </si>
  <si>
    <t>_PS_</t>
  </si>
  <si>
    <t>Smeta.RU</t>
  </si>
  <si>
    <t>ФГБУ "ЦКБ с поликлиникой" Управление делами президента РФ  Доп. раб. место  FStS-0040583</t>
  </si>
  <si>
    <t>Новый объект_(Копия)_(Копия)_(Копия)</t>
  </si>
  <si>
    <t>Работы по монтажу системы уличного видеонаблюдения ограждения и системы охранной сигнализации со стороны Рублевского шоссе_(вар.2)</t>
  </si>
  <si>
    <t/>
  </si>
  <si>
    <t>Сметные нормы списания</t>
  </si>
  <si>
    <t>Коды ценников</t>
  </si>
  <si>
    <t>ГСН (ГЭСН, ФЕР) и ТЕР (Методики НР (812/пр) и СП (774/пр) от 24.06.2021 г. [Настройка И6, И7]</t>
  </si>
  <si>
    <t>ФЕР-2020 - изменения И6, И7</t>
  </si>
  <si>
    <t>Поправки для ГСН (ФЕР) 2020 от 25.06.2021 г И6, И7 Кап. ремонт жилых и общественных зданий</t>
  </si>
  <si>
    <t>ГСН</t>
  </si>
  <si>
    <t>Новая локальная смета</t>
  </si>
  <si>
    <t>1</t>
  </si>
  <si>
    <t>м10-08-001-13</t>
  </si>
  <si>
    <t>Устройства промежуточные на количество лучей: 1</t>
  </si>
  <si>
    <t>ШТ</t>
  </si>
  <si>
    <t>ФЕРм-2001, м10-08-001-13, приказ Минстроя России № 876/пр от 26.12.2019</t>
  </si>
  <si>
    <t>)*1,15</t>
  </si>
  <si>
    <t>Монтажные работы</t>
  </si>
  <si>
    <t>Оборудование связи: прокладка и монтаж сетей связи</t>
  </si>
  <si>
    <t>мФЕР-10</t>
  </si>
  <si>
    <t>Поправка: Мет.421/пр 04.08.20 Пр.10 Т.3 п. 3</t>
  </si>
  <si>
    <t>1,1</t>
  </si>
  <si>
    <t>61.2.04.10-0005</t>
  </si>
  <si>
    <t>Пульт контроля и управления охранно-пожарный, марка "С2000-М"</t>
  </si>
  <si>
    <t>ФССЦ-2001, 61.2.04.10-0005, приказ Минстроя России № 876/пр от 26.12.2019</t>
  </si>
  <si>
    <t>[11 300 / 1,2 /  4,84]</t>
  </si>
  <si>
    <t>0</t>
  </si>
  <si>
    <t>2</t>
  </si>
  <si>
    <t>2,1</t>
  </si>
  <si>
    <t>цена поставщика</t>
  </si>
  <si>
    <t>Контроллер Сигнал 10</t>
  </si>
  <si>
    <t>Оборудование связи: монтаж радиотелевизионного и электронного оборудования</t>
  </si>
  <si>
    <t>[3 599,99 / 1,2 /  4,84]</t>
  </si>
  <si>
    <t>3</t>
  </si>
  <si>
    <t>3,1</t>
  </si>
  <si>
    <t>61.2.07.02-0030</t>
  </si>
  <si>
    <t>Блок индикации, марка "С2000-БКИ"</t>
  </si>
  <si>
    <t>ФССЦ-2001, 61.2.07.02-0030, приказ Минстроя России № 876/пр от 26.12.2019</t>
  </si>
  <si>
    <t>[7 200 / 1,2 /  4,84]</t>
  </si>
  <si>
    <t>4</t>
  </si>
  <si>
    <t>м10-02-016-06</t>
  </si>
  <si>
    <t>Отдельно устанавливаемый: преобразователь или блок питания</t>
  </si>
  <si>
    <t>ФЕРм-2001, м10-02-016-06, приказ Минстроя России № 876/пр от 26.12.2019</t>
  </si>
  <si>
    <t>4,1</t>
  </si>
  <si>
    <t>62.4.02.02-0046</t>
  </si>
  <si>
    <t>Источник резервного питания, марка: "РИП 24" исп. 04</t>
  </si>
  <si>
    <t>ФССЦ-2001, 62.4.02.02-0046, приказ Минстроя России № 876/пр от 26.12.2019</t>
  </si>
  <si>
    <t>5</t>
  </si>
  <si>
    <t>м10-04-112-01</t>
  </si>
  <si>
    <t>Шкаф или панель коммутации связи и сигнализации на стене или в нише, количество пар: до 20</t>
  </si>
  <si>
    <t>ФЕРм-2001, м10-04-112-01, приказ Минстроя России № 876/пр от 26.12.2019</t>
  </si>
  <si>
    <t>5,1</t>
  </si>
  <si>
    <t>Шкаф монтажный с обогревом 400х300х120</t>
  </si>
  <si>
    <t>[6 500 / 1,2 /  11,74]</t>
  </si>
  <si>
    <t>6</t>
  </si>
  <si>
    <t>м10-08-003-04</t>
  </si>
  <si>
    <t>Устройство ультразвуковое,: преобразователь (излучатель или приемник)</t>
  </si>
  <si>
    <t>ФЕРм-2001, м10-08-003-04, приказ Минстроя России № 876/пр от 26.12.2019</t>
  </si>
  <si>
    <t>6,1</t>
  </si>
  <si>
    <t>61.1.04.03-1006</t>
  </si>
  <si>
    <t>Преобразователь, повторитель, разделитель интерфейса С2000-ПИ</t>
  </si>
  <si>
    <t>ФССЦ-2001, 61.1.04.03-1006, приказ Минстроя России № 876/пр от 26.12.2019</t>
  </si>
  <si>
    <t>7</t>
  </si>
  <si>
    <t>7,1</t>
  </si>
  <si>
    <t>Источник питания SKAT-24.1.0 DIN (598)</t>
  </si>
  <si>
    <t>[2 600 / 1,2 /  4,84]</t>
  </si>
  <si>
    <t>7,2</t>
  </si>
  <si>
    <t>Аккумуляторная батарея Delta DT 12045</t>
  </si>
  <si>
    <t>[1 800 / 1,2 /  4,84]</t>
  </si>
  <si>
    <t>8</t>
  </si>
  <si>
    <t>м10-08-003-07</t>
  </si>
  <si>
    <t>Устройство оптико-(фото)электрическое,: комплект преобразователей (излучатель, фотоприемник)</t>
  </si>
  <si>
    <t>КОМПЛ</t>
  </si>
  <si>
    <t>ФЕРм-2001, м10-08-003-07, приказ Минстроя России № 876/пр от 26.12.2019</t>
  </si>
  <si>
    <t>8,1</t>
  </si>
  <si>
    <t>SL-650QN всепогодный (IP65) извещатель до -35 град.(-60 град. с двумя комплектами нагревателей HU-3. опция). охранный линейный. дальность 200 м на улице</t>
  </si>
  <si>
    <t>[43 277 / 1,2 /  4,84]</t>
  </si>
  <si>
    <t>8,2</t>
  </si>
  <si>
    <t>SL-200QN всепогодный (IP65) извещатель до -35 град.(-60 град. с двумя комплектами нагревателей HU-3. опция). охранный линейный. дальность 60 м на улице</t>
  </si>
  <si>
    <t>[32 055 / 1,2 /  4,84]</t>
  </si>
  <si>
    <t>8,3</t>
  </si>
  <si>
    <t>АВС-4-крышка верхняя для извещателей серии SL с защитой от птиц и мелких животных</t>
  </si>
  <si>
    <t>[2 116 / 1,2 /  4,84]</t>
  </si>
  <si>
    <t>9</t>
  </si>
  <si>
    <t>м10-08-002-06</t>
  </si>
  <si>
    <t>Конструкция для установки извещателя</t>
  </si>
  <si>
    <t>ФЕРм-2001, м10-08-002-06, приказ Минстроя России № 876/пр от 26.12.2019</t>
  </si>
  <si>
    <t>9,1</t>
  </si>
  <si>
    <t>Кронштейн для установки извещателя АХ-3</t>
  </si>
  <si>
    <t>[1 574,1 / 1,2 /  11,74]</t>
  </si>
  <si>
    <t>10</t>
  </si>
  <si>
    <t>м08-02-409-01</t>
  </si>
  <si>
    <t>Труба винипластовая по установленным конструкциям, по стенам и колоннам с креплением скобами, диаметр: до 25 мм</t>
  </si>
  <si>
    <t>100 м</t>
  </si>
  <si>
    <t>ФЕРм-2001, м08-02-409-01, приказ Минстроя России № 876/пр от 26.12.2019</t>
  </si>
  <si>
    <t>Электротехнические установки: на других объектах</t>
  </si>
  <si>
    <t>мФЕР-08</t>
  </si>
  <si>
    <t>10,1</t>
  </si>
  <si>
    <t>24.3.03.13-0303</t>
  </si>
  <si>
    <t>Трубы полиэтиленовые гладкие легкие ПНД, диаметр 25 мм</t>
  </si>
  <si>
    <t>м</t>
  </si>
  <si>
    <t>ФССЦ-2001, 24.3.03.13-0303, приказ Минстроя России № 876/пр от 26.12.2019</t>
  </si>
  <si>
    <t>11</t>
  </si>
  <si>
    <t>м08-02-412-02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</si>
  <si>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</si>
  <si>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ФЕРм-2001, м08-02-412-02, приказ Минстроя России № 876/пр от 26.12.2019</t>
  </si>
  <si>
    <t>11,1</t>
  </si>
  <si>
    <t>21.1.04.01-0006</t>
  </si>
  <si>
    <t>Кабель компьютерный (витая пара) FTP10-C3-SOLID-INDOOR EuroLine</t>
  </si>
  <si>
    <t>1000 м</t>
  </si>
  <si>
    <t>ФССЦ-2001, 21.1.04.01-0006, приказ Минстроя России № 876/пр от 26.12.2019</t>
  </si>
  <si>
    <t>1000 М</t>
  </si>
  <si>
    <t>12</t>
  </si>
  <si>
    <t>м08-02-412-03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</si>
  <si>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16 мм2</t>
  </si>
  <si>
    <t>ФЕРм-2001, м08-02-412-03, приказ Минстроя России № 876/пр от 26.12.2019</t>
  </si>
  <si>
    <t>12,1</t>
  </si>
  <si>
    <t>21.1.06.09-0152</t>
  </si>
  <si>
    <t>Кабель силовой с медными жилами ВВГнг(A)-LS 3х2,5-660</t>
  </si>
  <si>
    <t>ФССЦ-2001, 21.1.06.09-0152, приказ Минстроя России № 876/пр от 26.12.2019</t>
  </si>
  <si>
    <t>13</t>
  </si>
  <si>
    <t>м10-10-001-02</t>
  </si>
  <si>
    <t>Камеры видеонаблюдения: на кронштейне</t>
  </si>
  <si>
    <t>ФЕРм-2001, м10-10-001-02, приказ Минстроя России № 876/пр от 26.12.2019</t>
  </si>
  <si>
    <t>13,1</t>
  </si>
  <si>
    <t>DS-2CD2047G2-LU(C)(2.8mm) IP4Mn цилиндрическая ColorVu c LED-подсветкой до 40 м, 1/1.8" Progressive Scan CMOS 2688x1520-25к/с, объектив 2.8 мм</t>
  </si>
  <si>
    <t>[16 036 / 1,2 /  4,84]</t>
  </si>
  <si>
    <t>13,2</t>
  </si>
  <si>
    <t>Монтажная коробка DS-1280ZJ-S</t>
  </si>
  <si>
    <t>[2 487 / 1,2 /  4,84]</t>
  </si>
  <si>
    <t>14</t>
  </si>
  <si>
    <t>14,1</t>
  </si>
  <si>
    <t>TFortis PSW-2G 8F+ уличный гигабитный коммутатор управляемый 10 портовый с оптическим кроссом РоЕ; 802.3аf/at (PoE 160 Вт, грозозащита, тревожный вх;датчик вскрытия; 187...246АС; 200Вт; IP 66; -60...+50град.С; 360х240х120 мм</t>
  </si>
  <si>
    <t>[69 000 / 1,2 /  4,84]</t>
  </si>
  <si>
    <t>15</t>
  </si>
  <si>
    <t>м11-04-008-02</t>
  </si>
  <si>
    <t>Съемные и выдвижные блоки (модули, ячейки, ТЭЗ), масса: до 10 кг</t>
  </si>
  <si>
    <t>ФЕРм-2001, м11-04-008-02, приказ Минстроя России № 876/пр от 26.12.2019</t>
  </si>
  <si>
    <t>Приборы, средства автоматизации и вычислительной техники</t>
  </si>
  <si>
    <t>мФЕР-11</t>
  </si>
  <si>
    <t>15,1</t>
  </si>
  <si>
    <t>TFortis SFP (TBSF-13-3-12gSC-3i 1310+TBSF-15-3-12gSC-3i 1550) комплект из двух оптических SFP-модулей</t>
  </si>
  <si>
    <t>[11 000 / 1,2 /  4,84]</t>
  </si>
  <si>
    <t>16</t>
  </si>
  <si>
    <t>м08-04-750-01</t>
  </si>
  <si>
    <t>Опорные конструкции на болтовых соединениях (подвесы, консоли, профили, опоры, кронштейны и т.п.)</t>
  </si>
  <si>
    <t>т</t>
  </si>
  <si>
    <t>ФЕРм-2001 доп. 5, м08-04-750-01, приказ Минстроя России № 51/пр от 09.02.2021</t>
  </si>
  <si>
    <t>Электротехнические установки: на атомных электростанциях</t>
  </si>
  <si>
    <t>16,1</t>
  </si>
  <si>
    <t>Tfortis Кронштейн для PSW</t>
  </si>
  <si>
    <t>[3 500 / 1,2 /  11,74]</t>
  </si>
  <si>
    <t>17</t>
  </si>
  <si>
    <t>17,1</t>
  </si>
  <si>
    <t>DGS-1100-10/ME/A2A коммутатор</t>
  </si>
  <si>
    <t>[6 900 / 1,2 /  4,84]</t>
  </si>
  <si>
    <t>18</t>
  </si>
  <si>
    <t>м10-01-052-07</t>
  </si>
  <si>
    <t>Кроссировка в шкафу</t>
  </si>
  <si>
    <t>10 ШТ</t>
  </si>
  <si>
    <t>ФЕРм-2001, м10-01-052-07, приказ Минстроя России № 876/пр от 26.12.2019</t>
  </si>
  <si>
    <t>18,1</t>
  </si>
  <si>
    <t>Оптический кросс 19" 1U-8 портов SC/ укомплектованный</t>
  </si>
  <si>
    <t>[1 207 / 1,2 /  4,84]</t>
  </si>
  <si>
    <t>19</t>
  </si>
  <si>
    <t>19,1</t>
  </si>
  <si>
    <t>Сервер системы видеонаблюдения  (архив 30 дней)</t>
  </si>
  <si>
    <t>[504 900 / 1,2 /  4,84]</t>
  </si>
  <si>
    <t>19,2</t>
  </si>
  <si>
    <t>Ippon Smart Winner II 3000 (119282)</t>
  </si>
  <si>
    <t>[48 134 / 1,2 /  4,84]</t>
  </si>
  <si>
    <t>19,3</t>
  </si>
  <si>
    <t>Лицензия на подключение IP-канала</t>
  </si>
  <si>
    <t>[9 702 / 1,2 /  4,84]</t>
  </si>
  <si>
    <t>20</t>
  </si>
  <si>
    <t>20,1</t>
  </si>
  <si>
    <t>Внешний дополнительный батарейный модуль Ippon Smart Winner II 2000/3000 ВР (1192973)</t>
  </si>
  <si>
    <t>[50 600 / 1,2 /  4,84]</t>
  </si>
  <si>
    <t>21</t>
  </si>
  <si>
    <t>21,1</t>
  </si>
  <si>
    <t>24.3.03.13-0302</t>
  </si>
  <si>
    <t>Трубы полиэтиленовые гладкие легкие ПНД, диаметр 20 мм</t>
  </si>
  <si>
    <t>ФССЦ-2001, 24.3.03.13-0302, приказ Минстроя России № 876/пр от 26.12.2019</t>
  </si>
  <si>
    <t>21,2</t>
  </si>
  <si>
    <t>24.3.01.02-0042</t>
  </si>
  <si>
    <t>Трубы из самозатухающего ПВХ гибкие гофрированные, тяжелые, с протяжкой, номинальный внутренний диаметр 20 мм</t>
  </si>
  <si>
    <t>ФССЦ-2001, 24.3.01.02-0042, приказ Минстроя России № 876/пр от 26.12.2019</t>
  </si>
  <si>
    <t>22</t>
  </si>
  <si>
    <t>22,1</t>
  </si>
  <si>
    <t>21.1.04.01-1024</t>
  </si>
  <si>
    <t>Кабель витая пара F/UTP 4х2х0,52, категория 5e</t>
  </si>
  <si>
    <t>ФССЦ-2001, 21.1.04.01-1024, приказ Минстроя России № 876/пр от 26.12.2019</t>
  </si>
  <si>
    <t>23</t>
  </si>
  <si>
    <t>м08-02-411-01</t>
  </si>
  <si>
    <t>Рукав металлический наружным диаметром: до 48 мм</t>
  </si>
  <si>
    <t>ФЕРм-2001, м08-02-411-01, приказ Минстроя России № 876/пр от 26.12.2019</t>
  </si>
  <si>
    <t>23,1</t>
  </si>
  <si>
    <t>Металлорукав в ПВХ обололчке МРПИ-НГ-22 с/з</t>
  </si>
  <si>
    <t>[71,7 / 1,2 /  11,74]</t>
  </si>
  <si>
    <t>24</t>
  </si>
  <si>
    <t>м10-06-048-06</t>
  </si>
  <si>
    <t>Прокладка волоконно-оптических кабелей в канализации: в трубопроводе по свободному каналу</t>
  </si>
  <si>
    <t>100 М КАБЕЛЯ</t>
  </si>
  <si>
    <t>ФЕРм-2001, м10-06-048-06, приказ Минстроя России № 876/пр от 26.12.2019</t>
  </si>
  <si>
    <t>Оборудование связи: прокладка и монтаж сетей связи (если ОПТ=1 прокладка и монтаж междугородных линий связи)</t>
  </si>
  <si>
    <t>24,1</t>
  </si>
  <si>
    <t>ОТД-1*4А/2М-2,7 (медь сечение 2,5 мм)</t>
  </si>
  <si>
    <t>[190 / 1,2 /  11,74]</t>
  </si>
  <si>
    <t>25</t>
  </si>
  <si>
    <t>м08-02-411-04</t>
  </si>
  <si>
    <t>Ввод гибкий, наружный диаметр металлорукава: до 27 мм</t>
  </si>
  <si>
    <t>ФЕРм-2001, м08-02-411-04, приказ Минстроя России № 876/пр от 26.12.2019</t>
  </si>
  <si>
    <t>26</t>
  </si>
  <si>
    <t>м10-06-057-01</t>
  </si>
  <si>
    <t>Разделка волоконно-оптического кабеля емкостью волокон: 4</t>
  </si>
  <si>
    <t>кабель</t>
  </si>
  <si>
    <t>ФЕРм-2001 доп.6, м10-06-057-01, приказ Минстроя России № 320/пр от 24.05.2021</t>
  </si>
  <si>
    <t>27</t>
  </si>
  <si>
    <t>м10-06-059-01</t>
  </si>
  <si>
    <t>Измерение на смонтированном участке волоконно-оптического кабеля в одном направлении с числом волокон: 4</t>
  </si>
  <si>
    <t>измерение</t>
  </si>
  <si>
    <t>ФЕРм-2001, м10-06-059-01, приказ Минстроя России № 876/пр от 26.12.2019</t>
  </si>
  <si>
    <t>28</t>
  </si>
  <si>
    <t>п02-01-002-07</t>
  </si>
  <si>
    <t>Автоматизированная система управления II категории технической сложности с количеством каналов (Кобщ): 40</t>
  </si>
  <si>
    <t>система</t>
  </si>
  <si>
    <t>ФЕРп-2001, п02-01-002-07, приказ Минстроя России № 876/пр от 26.12.2019</t>
  </si>
  <si>
    <t>Пусконаладочные работы</t>
  </si>
  <si>
    <t>Пусконаладочные работы (Если АЭС=1, то Пусконаладочные работы технологического оборудования АЭС)</t>
  </si>
  <si>
    <t>ФЕРп</t>
  </si>
  <si>
    <t>29</t>
  </si>
  <si>
    <t>п02-01-002-08</t>
  </si>
  <si>
    <t>Автоматизированная система управления II категории технической сложности с количеством каналов (Кобщ): за каждый канал свыше 40 до 79 добавлять к расценке 02-01-002-07</t>
  </si>
  <si>
    <t>канал</t>
  </si>
  <si>
    <t>ФЕРп-2001, п02-01-002-08, приказ Минстроя России № 876/пр от 26.12.2019</t>
  </si>
  <si>
    <t>30</t>
  </si>
  <si>
    <t>п02-02-001-01</t>
  </si>
  <si>
    <t>Инсталляция и базовая настройка общего и специального программного обеспечения</t>
  </si>
  <si>
    <t>ФЕРп-2001, п02-02-001-01, приказ Минстроя России № 876/пр от 26.12.2019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</si>
  <si>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</si>
  <si>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</si>
  <si>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</si>
  <si>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</si>
  <si>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</si>
  <si>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</si>
  <si>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</si>
  <si>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</si>
  <si>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</si>
  <si>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</si>
  <si>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</si>
  <si>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</si>
  <si>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</si>
  <si>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</si>
  <si>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</si>
  <si>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</si>
  <si>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</si>
  <si>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</si>
  <si>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</si>
  <si>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</si>
  <si>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</si>
  <si>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</si>
  <si>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</si>
  <si>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</si>
  <si>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</si>
  <si>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</si>
  <si>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</si>
  <si>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</si>
  <si>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</si>
  <si>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</si>
  <si>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</si>
  <si>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</si>
  <si>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</si>
  <si>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</si>
  <si>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</si>
  <si>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</si>
  <si>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</si>
  <si>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</si>
  <si>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</si>
  <si>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</si>
  <si>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</si>
  <si>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</si>
  <si>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</si>
  <si>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</si>
  <si>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</si>
  <si>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</si>
  <si>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</si>
  <si>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</si>
  <si>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</si>
  <si>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</si>
  <si>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</si>
  <si>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</si>
  <si>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</si>
  <si>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</si>
  <si>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</si>
  <si>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</si>
  <si>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</si>
  <si>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</si>
  <si>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</si>
  <si>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</si>
  <si>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</si>
  <si>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</si>
  <si>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</si>
  <si>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</si>
  <si>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</si>
  <si>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</si>
  <si>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</si>
  <si>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</si>
  <si>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</si>
  <si>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</si>
  <si>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</si>
  <si>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</si>
  <si>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</si>
  <si>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АЭС</t>
  </si>
  <si>
    <t>При определении сметной стоимости строительства объектов капитального строительства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</si>
  <si>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</si>
  <si>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</si>
  <si>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</si>
  <si>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</si>
  <si>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</si>
  <si>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</si>
  <si>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</si>
  <si>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</si>
  <si>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авитранспорта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</si>
  <si>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</si>
  <si>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</si>
  <si>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</si>
  <si>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</si>
  <si>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</si>
  <si>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</si>
  <si>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</si>
  <si>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</si>
  <si>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</si>
  <si>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</si>
  <si>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</si>
  <si>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</si>
  <si>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</si>
  <si>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</si>
  <si>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</si>
  <si>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</si>
  <si>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</si>
  <si>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</si>
  <si>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</si>
  <si>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</si>
  <si>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</si>
  <si>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</si>
  <si>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</si>
  <si>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</si>
  <si>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</si>
  <si>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Сборник индексов</t>
  </si>
  <si>
    <t>_OBSM_</t>
  </si>
  <si>
    <t>1-100-44</t>
  </si>
  <si>
    <t>Затраты труда рабочих (Средний разряд - 4,4)</t>
  </si>
  <si>
    <t>чел.-ч.</t>
  </si>
  <si>
    <t>01.3.05.17-0002</t>
  </si>
  <si>
    <t>ФССЦ-2001, 01.3.05.17-0002, приказ Минстроя России № 876/пр от 26.12.2019</t>
  </si>
  <si>
    <t>Канифоль сосновая</t>
  </si>
  <si>
    <t>кг</t>
  </si>
  <si>
    <t>01.7.15.07-0012</t>
  </si>
  <si>
    <t>ФССЦ-2001, 01.7.15.07-0012, приказ Минстроя России № 876/пр от 26.12.2019</t>
  </si>
  <si>
    <t>Дюбели пластмассовые с шурупами, размер 12x70 мм</t>
  </si>
  <si>
    <t>100 ШТ</t>
  </si>
  <si>
    <t>03.1.01.01-0002</t>
  </si>
  <si>
    <t>ФССЦ-2001, 03.1.01.01-0002, приказ Минстроя России № 876/пр от 26.12.2019</t>
  </si>
  <si>
    <t>Гипс строительный Г-3</t>
  </si>
  <si>
    <t>10.3.02.03-0012</t>
  </si>
  <si>
    <t>ФССЦ-2001, 10.3.02.03-0012, приказ Минстроя России № 876/пр от 26.12.2019</t>
  </si>
  <si>
    <t>Припои оловянно-свинцовые бессурьмянистые, марка ПОС40</t>
  </si>
  <si>
    <t>999-9950</t>
  </si>
  <si>
    <t>Вспомогательные ненормируемые материалы (2% от ОЗП)</t>
  </si>
  <si>
    <t>РУБ</t>
  </si>
  <si>
    <t>1-100-50</t>
  </si>
  <si>
    <t>Затраты труда рабочих (Средний разряд - 5)</t>
  </si>
  <si>
    <t>4-100-00</t>
  </si>
  <si>
    <t>Затраты труда машинистов</t>
  </si>
  <si>
    <t>91.06.05-011</t>
  </si>
  <si>
    <t>ФСЭМ-2001, 91.06.05-011 , приказ Минстроя России № 876/пр от 26.12.2019</t>
  </si>
  <si>
    <t>Погрузчики, грузоподъемность 5 т</t>
  </si>
  <si>
    <t>маш.-ч.</t>
  </si>
  <si>
    <t>01.7.06.05-0042</t>
  </si>
  <si>
    <t>ФССЦ-2001, 01.7.06.05-0042, приказ Минстроя России № 876/пр от 26.12.2019</t>
  </si>
  <si>
    <t>Лента липкая изоляционная на поликасиновом компаунде, ширина 20-30 мм, толщина от 0,14 до 0,19 мм</t>
  </si>
  <si>
    <t>01.7.15.03-0042</t>
  </si>
  <si>
    <t>ФССЦ-2001, 01.7.15.03-0042, приказ Минстроя России № 876/пр от 26.12.2019</t>
  </si>
  <si>
    <t>Болты с гайками и шайбами строительные</t>
  </si>
  <si>
    <t>10.2.02.08-0001</t>
  </si>
  <si>
    <t>ФССЦ-2001, 10.2.02.08-0001, приказ Минстроя России № 876/пр от 26.12.2019</t>
  </si>
  <si>
    <t>Проволока медная, круглая, мягкая, электротехническая, диаметр 1,0-3,0 мм и выше</t>
  </si>
  <si>
    <t>14.3.02.01-0219</t>
  </si>
  <si>
    <t>ФССЦ-2001, 14.3.02.01-0219, приказ Минстроя России № 876/пр от 26.12.2019</t>
  </si>
  <si>
    <t>Краска универсальная, акриловая для внутренних и наружных работ</t>
  </si>
  <si>
    <t>14.4.03.17-0011</t>
  </si>
  <si>
    <t>ФССЦ-2001, 14.4.03.17-0011, приказ Минстроя России № 876/пр от 26.12.2019</t>
  </si>
  <si>
    <t>Лак электроизоляционный 318</t>
  </si>
  <si>
    <t>20.2.10.03-0020</t>
  </si>
  <si>
    <t>ФССЦ-2001, 20.2.10.03-0020, приказ Минстроя России № 876/пр от 26.12.2019</t>
  </si>
  <si>
    <t>Наконечники кабельные П2.5-4Д-МУ3</t>
  </si>
  <si>
    <t>22.2.02.15-0001</t>
  </si>
  <si>
    <t>ФССЦ-2001, 22.2.02.15-0001, приказ Минстроя России № 876/пр от 26.12.2019</t>
  </si>
  <si>
    <t>Скрепы 10x2 мм</t>
  </si>
  <si>
    <t>24.3.01.01-0004</t>
  </si>
  <si>
    <t>ФССЦ-2001, 24.3.01.01-0004, приказ Минстроя России № 876/пр от 26.12.2019</t>
  </si>
  <si>
    <t>Трубка электроизоляционная ПВХ-305, диаметр 6-10 мм</t>
  </si>
  <si>
    <t>1-100-40</t>
  </si>
  <si>
    <t>Затраты труда рабочих (Средний разряд - 4)</t>
  </si>
  <si>
    <t>01.7.20.04-0003</t>
  </si>
  <si>
    <t>ФССЦ-2001, 01.7.20.04-0003, приказ Минстроя России № 876/пр от 26.12.2019</t>
  </si>
  <si>
    <t>Нитки суровые</t>
  </si>
  <si>
    <t>14.4.03.08-0001</t>
  </si>
  <si>
    <t>ФССЦ-2001, 14.4.03.08-0001, приказ Минстроя России № 876/пр от 26.12.2019</t>
  </si>
  <si>
    <t>Лак пропиточный без растворителей АС-9115</t>
  </si>
  <si>
    <t>25.2.01.01-0017</t>
  </si>
  <si>
    <t>ФССЦ-2001, 25.2.01.01-0017, приказ Минстроя России № 876/пр от 26.12.2019</t>
  </si>
  <si>
    <t>Бирки маркировочные пластмассовые</t>
  </si>
  <si>
    <t>91.17.04-233</t>
  </si>
  <si>
    <t>ФСЭМ-2001, 91.17.04-233 , приказ Минстроя России № 876/пр от 26.12.2019</t>
  </si>
  <si>
    <t>Установки для сварки ручной дуговой (постоянного тока)</t>
  </si>
  <si>
    <t>01.7.07.10-0001</t>
  </si>
  <si>
    <t>ФССЦ-2001, 01.7.07.10-0001, приказ Минстроя России № 876/пр от 26.12.2019</t>
  </si>
  <si>
    <t>Патроны для строительно-монтажного пистолета</t>
  </si>
  <si>
    <t>1000 ШТ</t>
  </si>
  <si>
    <t>01.7.11.07-0044</t>
  </si>
  <si>
    <t>ФССЦ-2001, 01.7.11.07-0044, приказ Минстроя России № 876/пр от 26.12.2019</t>
  </si>
  <si>
    <t>Электроды сварочные Э42, диаметр 5 мм</t>
  </si>
  <si>
    <t>01.7.15.07-0052</t>
  </si>
  <si>
    <t>ФССЦ-2001, 01.7.15.07-0052, приказ Минстроя России № 876/пр от 26.12.2019</t>
  </si>
  <si>
    <t>Дюбели с калиброванной головкой (в обоймах) с цинковым хроматированным покрытием, размер 3x58,5 мм</t>
  </si>
  <si>
    <t>18.5.08.18-0061</t>
  </si>
  <si>
    <t>ФССЦ-2001, 18.5.08.18-0061, приказ Минстроя России № 876/пр от 26.12.2019</t>
  </si>
  <si>
    <t>Колпачки изоляции места соединения однопроволочных жил</t>
  </si>
  <si>
    <t>1-100-38</t>
  </si>
  <si>
    <t>Затраты труда рабочих (Средний разряд - 3,8)</t>
  </si>
  <si>
    <t>91.05.05-015</t>
  </si>
  <si>
    <t>ФСЭМ-2001, 91.05.05-015 , приказ Минстроя России № 876/пр от 26.12.2019</t>
  </si>
  <si>
    <t>Краны на автомобильном ходу, грузоподъемность 16 т</t>
  </si>
  <si>
    <t>91.14.02-001</t>
  </si>
  <si>
    <t>ФСЭМ-2001, 91.14.02-001 , приказ Минстроя России № 876/пр от 26.12.2019</t>
  </si>
  <si>
    <t>Автомобили бортовые, грузоподъемность до 5 т</t>
  </si>
  <si>
    <t>01.7.11.07-0034</t>
  </si>
  <si>
    <t>ФССЦ-2001, 01.7.11.07-0034, приказ Минстроя России № 876/пр от 26.12.2019</t>
  </si>
  <si>
    <t>Электроды сварочные Э42А, диаметр 4 мм</t>
  </si>
  <si>
    <t>14.1.02.01-0002</t>
  </si>
  <si>
    <t>ФССЦ-2001, 14.1.02.01-0002, приказ Минстроя России № 876/пр от 26.12.2019</t>
  </si>
  <si>
    <t>Клей БМК-5к</t>
  </si>
  <si>
    <t>01.7.06.05-0041</t>
  </si>
  <si>
    <t>ФССЦ-2001, 01.7.06.05-0041, приказ Минстроя России № 876/пр от 26.12.2019</t>
  </si>
  <si>
    <t>Лента изоляционная прорезиненная односторонняя, ширина 20 мм, толщина 0,25-0,35 мм</t>
  </si>
  <si>
    <t>01.7.07.20-0002</t>
  </si>
  <si>
    <t>ФССЦ-2001, 01.7.07.20-0002, приказ Минстроя России № 876/пр от 26.12.2019</t>
  </si>
  <si>
    <t>Тальк молотый, сорт I</t>
  </si>
  <si>
    <t>14.4.02.09-0001</t>
  </si>
  <si>
    <t>ФССЦ-2001, 14.4.02.09-0001, приказ Минстроя России № 876/пр от 26.12.2019</t>
  </si>
  <si>
    <t>Краска</t>
  </si>
  <si>
    <t>20.2.01.05-0005</t>
  </si>
  <si>
    <t>ФССЦ-2001, 20.2.01.05-0005, приказ Минстроя России № 876/пр от 26.12.2019</t>
  </si>
  <si>
    <t>Гильзы кабельные медные ГМ 16</t>
  </si>
  <si>
    <t>20.2.02.01-0013</t>
  </si>
  <si>
    <t>ФССЦ-2001, 20.2.02.01-0013, приказ Минстроя России № 876/пр от 26.12.2019</t>
  </si>
  <si>
    <t>Втулки, диаметр 28 мм</t>
  </si>
  <si>
    <t>1-100-49</t>
  </si>
  <si>
    <t>Затраты труда рабочих (Средний разряд - 4,9)</t>
  </si>
  <si>
    <t>1-100-31</t>
  </si>
  <si>
    <t>Затраты труда рабочих (Средний разряд - 3,1)</t>
  </si>
  <si>
    <t>1-100-39</t>
  </si>
  <si>
    <t>Затраты труда рабочих (Средний разряд - 3,9)</t>
  </si>
  <si>
    <t>01.7.03.04-0001</t>
  </si>
  <si>
    <t>ФССЦ-2001, 01.7.03.04-0001, приказ Минстроя России № 876/пр от 26.12.2019</t>
  </si>
  <si>
    <t>Электроэнергия</t>
  </si>
  <si>
    <t>КВТ-Ч</t>
  </si>
  <si>
    <t>01.7.11.07-0055</t>
  </si>
  <si>
    <t>ФССЦ-2001, 01.7.11.07-0055, приказ Минстроя России № 876/пр от 26.12.2019</t>
  </si>
  <si>
    <t>Электроды сварочные Э42А, диаметр 6 мм</t>
  </si>
  <si>
    <t>ФССЦ-2001, 01.7.17.06-0091, приказ Минстроя России № 876/пр от 26.12.2019</t>
  </si>
  <si>
    <t>Круг отрезной, размер 125 мм</t>
  </si>
  <si>
    <t>01.7.17.09-1018</t>
  </si>
  <si>
    <t>ФССЦ-2001, 01.7.17.09-1018, приказ Минстроя России № 876/пр от 26.12.2019</t>
  </si>
  <si>
    <t>Бур с победитовым наконечником из твердого сплава, с хвостовиком SDS-max, размеры 22x340 мм</t>
  </si>
  <si>
    <t>14.4.02.09-0301</t>
  </si>
  <si>
    <t>ФССЦ-2001, 14.4.02.09-0301, приказ Минстроя России № 876/пр от 26.12.2019</t>
  </si>
  <si>
    <t>Композиция антикоррозионная цинкнаполненная</t>
  </si>
  <si>
    <t>10.3.02.03-0013</t>
  </si>
  <si>
    <t>ФССЦ-2001, 10.3.02.03-0013, приказ Минстроя России № 876/пр от 26.12.2019</t>
  </si>
  <si>
    <t>Припои оловянно-свинцовые бессурьмянистые, марка ПОС61</t>
  </si>
  <si>
    <t>01.7.15.04-0011</t>
  </si>
  <si>
    <t>ФССЦ-2001, 01.7.15.04-0011, приказ Минстроя России № 876/пр от 26.12.2019</t>
  </si>
  <si>
    <t>Винты с полукруглой головкой, длина 50 мм</t>
  </si>
  <si>
    <t>08.3.07.01-0076</t>
  </si>
  <si>
    <t>ФССЦ-2001, 08.3.07.01-0076, приказ Минстроя России № 876/пр от 26.12.2019</t>
  </si>
  <si>
    <t>Прокат полосовой, горячекатаный, марка стали Ст3сп, ширина 50-200 мм, толщина 4-5 мм</t>
  </si>
  <si>
    <t>18.5.08.09-0001</t>
  </si>
  <si>
    <t>ФССЦ-2001, 18.5.08.09-0001, приказ Минстроя России № 876/пр от 26.12.2019</t>
  </si>
  <si>
    <t>Патрубки</t>
  </si>
  <si>
    <t>20.1.02.23-0082</t>
  </si>
  <si>
    <t>ФССЦ-2001, 20.1.02.23-0082, приказ Минстроя России № 876/пр от 26.12.2019</t>
  </si>
  <si>
    <t>Перемычки гибкие, тип ПГС-50</t>
  </si>
  <si>
    <t>20.2.02.01-0019</t>
  </si>
  <si>
    <t>ФССЦ-2001, 20.2.02.01-0019, приказ Минстроя России № 876/пр от 26.12.2019</t>
  </si>
  <si>
    <t>Втулки изолирующие</t>
  </si>
  <si>
    <t>1-100-45</t>
  </si>
  <si>
    <t>Затраты труда рабочих (Средний разряд - 4,5)</t>
  </si>
  <si>
    <t>91.11.01-012</t>
  </si>
  <si>
    <t>ФСЭМ-2001, 91.11.01-012 , приказ Минстроя России № 876/пр от 26.12.2019</t>
  </si>
  <si>
    <t>Машины монтажные для выполнения работ при прокладке и монтаже кабеля на базе автомобиля</t>
  </si>
  <si>
    <t>01.7.06.03-0023</t>
  </si>
  <si>
    <t>ФССЦ-2001, 01.7.06.03-0023, приказ Минстроя России № 876/пр от 26.12.2019</t>
  </si>
  <si>
    <t>Лента полиэтиленовая с липким слоем, марка А</t>
  </si>
  <si>
    <t>08.3.03.04-0014</t>
  </si>
  <si>
    <t>ФССЦ-2001, 08.3.03.04-0014, приказ Минстроя России № 876/пр от 26.12.2019</t>
  </si>
  <si>
    <t>Проволока светлая, диаметр 3,0 мм</t>
  </si>
  <si>
    <t>1-100-73</t>
  </si>
  <si>
    <t>Затраты труда рабочих (Средний разряд - 7,3)</t>
  </si>
  <si>
    <t>01.3.01.07-0009</t>
  </si>
  <si>
    <t>ФССЦ-2001, 01.3.01.07-0009, приказ Минстроя России № 876/пр от 26.12.2019</t>
  </si>
  <si>
    <t>Спирт этиловый ректификованный технический, сорт I</t>
  </si>
  <si>
    <t>1-100-60</t>
  </si>
  <si>
    <t>Затраты труда рабочих (Средний разряд - 6)</t>
  </si>
  <si>
    <t>91.17.04-194</t>
  </si>
  <si>
    <t>ФСЭМ-2001, 91.17.04-194 , приказ Минстроя России № 876/пр от 26.12.2019</t>
  </si>
  <si>
    <t>Аппараты сварочные для сварки оптических кабелей со скалывателем</t>
  </si>
  <si>
    <t>91.21.22-341</t>
  </si>
  <si>
    <t>ФСЭМ-2001, 91.21.22-341 , приказ Минстроя России № 876/пр от 26.12.2019</t>
  </si>
  <si>
    <t>Рефлектометры</t>
  </si>
  <si>
    <t>3-200-01</t>
  </si>
  <si>
    <t>Инженер I категории</t>
  </si>
  <si>
    <t>чел.-ч</t>
  </si>
  <si>
    <t>3-200-02</t>
  </si>
  <si>
    <t>Инженер II категории</t>
  </si>
  <si>
    <t>3-200-03</t>
  </si>
  <si>
    <t>Инженер III категории</t>
  </si>
  <si>
    <t>3-300-01</t>
  </si>
  <si>
    <t>Ведущий инженер</t>
  </si>
  <si>
    <t>20.2.01.05-0003</t>
  </si>
  <si>
    <t>ФССЦ-2001, 20.2.01.05-0003, приказ Минстроя России № 876/пр от 26.12.2019</t>
  </si>
  <si>
    <t>Гильзы кабельные медные ГМ 6</t>
  </si>
  <si>
    <t>20.2.02.01-0012</t>
  </si>
  <si>
    <t>ФССЦ-2001, 20.2.02.01-0012, приказ Минстроя России № 876/пр от 26.12.2019</t>
  </si>
  <si>
    <t>Втулки, диаметр 22 мм</t>
  </si>
  <si>
    <t>01.7.17.06-0091</t>
  </si>
  <si>
    <t>ГОСУДАРСТВЕННЫЕ СМЕТНЫЕ НОРМАТИВЫ (ФЕР-2020),   утвержденные приказами Минстроя России от 26 декабря 2019 г.   № 876/пр (в редакции приказов Минстроя РФ от 30 марта 2020 г.   № 172/пр, от 1 июня 2020 г. № 294/пр, от 30 июня 2020 г. № 352/пр,   от 20 октября 2020 г. № 636/пр, от 9 февраля 2021 г. № 51/пр,   от 24 мая 2021 г. № 321/пр, от 24 июня 2021 г. № 408/пр)</t>
  </si>
  <si>
    <t>Поправка: Мет.421/пр 04.08.20 Пр.10 Т.3 п. 3  Наименование: Производство ремонтно-строительных работ осуществляется на территории действующего предприятия с наличием в зоне производства работ одного или нескольких из перечисленных ниже факторов:  разветвленной сети транспортных и инженерных коммуникаций; стесненных условий для складирования материалов; действующего технологического оборудования</t>
  </si>
  <si>
    <t>"_____"________________ 2022 г.</t>
  </si>
  <si>
    <t>(наименование стройки)</t>
  </si>
  <si>
    <t xml:space="preserve">Номер заказа   </t>
  </si>
  <si>
    <t xml:space="preserve">ЛОКАЛЬНАЯ СМЕТА №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</si>
  <si>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</si>
  <si>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</si>
  <si>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</si>
  <si>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</si>
  <si>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</si>
  <si>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>Нормативная трудоемкость</t>
  </si>
  <si>
    <t>чел. -ч.</t>
  </si>
  <si>
    <t>Средства на оплату труда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</si>
  <si>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</si>
  <si>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</si>
  <si>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</si>
  <si>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</si>
  <si>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</si>
  <si>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</si>
  <si>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</si>
  <si>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</si>
  <si>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</si>
  <si>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</si>
  <si>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</si>
  <si>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</si>
  <si>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</si>
  <si>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</si>
  <si>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r>
      <t>м10-08-001-13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</si>
  <si>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t>Зарплата</t>
  </si>
  <si>
    <t>Материальные ресурсы</t>
  </si>
  <si>
    <t>НР от ФОТ</t>
  </si>
  <si>
    <t>%</t>
  </si>
  <si>
    <t>СП от ФОТ</t>
  </si>
  <si>
    <t>Затраты труда</t>
  </si>
  <si>
    <t>чел-ч</t>
  </si>
  <si>
    <r>
      <t>ОБОРУДОВАНИЕ:
Пульт контроля и управления охранно-пожарный, марка "С2000-М"</t>
    </r>
    <r>
      <rPr>
        <i/>
        <sz val="10"/>
        <color rgb="FF821E82"/>
        <rFont val="Arial"/>
        <family val="2"/>
        <charset val="204"/>
      </rPr>
      <t xml:space="preserve">
1 945,59 = [11 300 / 1,2 /  4,84]</t>
    </r>
  </si>
  <si>
    <r>
      <t>ОБОРУДОВАНИЕ:
Контроллер Сигнал 10</t>
    </r>
    <r>
      <rPr>
        <i/>
        <sz val="10"/>
        <color rgb="FF821E82"/>
        <rFont val="Arial"/>
        <family val="2"/>
        <charset val="204"/>
      </rPr>
      <t xml:space="preserve">
619,83 = [3 599,99 / 1,2 /  4,84]</t>
    </r>
  </si>
  <si>
    <r>
      <t>ОБОРУДОВАНИЕ:
Блок индикации, марка "С2000-БКИ"</t>
    </r>
    <r>
      <rPr>
        <i/>
        <sz val="10"/>
        <color rgb="FF821E82"/>
        <rFont val="Arial"/>
        <family val="2"/>
        <charset val="204"/>
      </rPr>
      <t xml:space="preserve">
1 239,67 = [7 200 / 1,2 /  4,84]</t>
    </r>
  </si>
  <si>
    <r>
      <t>м10-02-016-06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</si>
  <si>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t>в т.ч. зарплата машинистов</t>
  </si>
  <si>
    <t>ОБОРУДОВАНИЕ:
Источник резервного питания, марка: "РИП 24" исп. 04</t>
  </si>
  <si>
    <r>
      <t>м10-04-112-01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</si>
  <si>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Шкаф монтажный с обогревом 400х300х120</t>
    </r>
    <r>
      <rPr>
        <i/>
        <sz val="10"/>
        <rFont val="Arial"/>
        <family val="2"/>
        <charset val="204"/>
      </rPr>
      <t xml:space="preserve">
461,39 = [6 500 / 1,2 /  11,74]</t>
    </r>
  </si>
  <si>
    <t>ОБОРУДОВАНИЕ:
Устройство ультразвуковое,: преобразователь (излучатель или приемник)</t>
  </si>
  <si>
    <r>
      <t>м10-08-003-04</t>
    </r>
    <r>
      <rPr>
        <i/>
        <sz val="10"/>
        <color rgb="FF821E82"/>
        <rFont val="Arial"/>
        <family val="2"/>
        <charset val="204"/>
      </rPr>
      <t xml:space="preserve">
Поправка: Мет.421/пр 04.08.20 Пр.10 Т.3 п. 3</t>
    </r>
  </si>
  <si>
    <t>ОБОРУДОВАНИЕ:
Преобразователь, повторитель, разделитель интерфейса С2000-ПИ</t>
  </si>
  <si>
    <r>
      <t>ОБОРУДОВАНИЕ:
Источник питания SKAT-24.1.0 DIN (598)</t>
    </r>
    <r>
      <rPr>
        <i/>
        <sz val="10"/>
        <color rgb="FF821E82"/>
        <rFont val="Arial"/>
        <family val="2"/>
        <charset val="204"/>
      </rPr>
      <t xml:space="preserve">
447,66 = [2 600 / 1,2 /  4,84]</t>
    </r>
  </si>
  <si>
    <r>
      <t>ОБОРУДОВАНИЕ:
Аккумуляторная батарея Delta DT 12045</t>
    </r>
    <r>
      <rPr>
        <i/>
        <sz val="10"/>
        <color rgb="FF821E82"/>
        <rFont val="Arial"/>
        <family val="2"/>
        <charset val="204"/>
      </rPr>
      <t xml:space="preserve">
309,92 = [1 800 / 1,2 /  4,84]</t>
    </r>
  </si>
  <si>
    <r>
      <t>м10-08-003-07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</si>
  <si>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ОБОРУДОВАНИЕ:
SL-650QN всепогодный (IP65) извещатель до -35 град.(-60 град. с двумя комплектами нагревателей HU-3. опция). охранный линейный. дальность 200 м на улице</t>
    </r>
    <r>
      <rPr>
        <i/>
        <sz val="10"/>
        <color rgb="FF821E82"/>
        <rFont val="Arial"/>
        <family val="2"/>
        <charset val="204"/>
      </rPr>
      <t xml:space="preserve">
7 451,27 = [43 277 / 1,2 /  4,84]</t>
    </r>
  </si>
  <si>
    <r>
      <t>ОБОРУДОВАНИЕ:
SL-200QN всепогодный (IP65) извещатель до -35 град.(-60 град. с двумя комплектами нагревателей HU-3. опция). охранный линейный. дальность 60 м на улице</t>
    </r>
    <r>
      <rPr>
        <i/>
        <sz val="10"/>
        <color rgb="FF821E82"/>
        <rFont val="Arial"/>
        <family val="2"/>
        <charset val="204"/>
      </rPr>
      <t xml:space="preserve">
5 519,11 = [32 055 / 1,2 /  4,84]</t>
    </r>
  </si>
  <si>
    <r>
      <t>ОБОРУДОВАНИЕ:
АВС-4-крышка верхняя для извещателей серии SL с защитой от птиц и мелких животных</t>
    </r>
    <r>
      <rPr>
        <i/>
        <sz val="10"/>
        <color rgb="FF821E82"/>
        <rFont val="Arial"/>
        <family val="2"/>
        <charset val="204"/>
      </rPr>
      <t xml:space="preserve">
364,33 = [2 116 / 1,2 /  4,84]</t>
    </r>
  </si>
  <si>
    <r>
      <t>м10-08-002-06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</si>
  <si>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Кронштейн для установки извещателя АХ-3</t>
    </r>
    <r>
      <rPr>
        <i/>
        <sz val="10"/>
        <rFont val="Arial"/>
        <family val="2"/>
        <charset val="204"/>
      </rPr>
      <t xml:space="preserve">
111,73 = [1 574,1 / 1,2 /  11,74]</t>
    </r>
  </si>
  <si>
    <r>
      <t>м08-02-409-01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</si>
  <si>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м08-02-412-02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</si>
  <si>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м08-02-412-03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</si>
  <si>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м10-10-001-02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</si>
  <si>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ОБОРУДОВАНИЕ:
DS-2CD2047G2-LU(C)(2.8mm) IP4Mn цилиндрическая ColorVu c LED-подсветкой до 40 м, 1/1.8" Progressive Scan CMOS 2688x1520-25к/с, объектив 2.8 мм</t>
    </r>
    <r>
      <rPr>
        <i/>
        <sz val="10"/>
        <color rgb="FF821E82"/>
        <rFont val="Arial"/>
        <family val="2"/>
        <charset val="204"/>
      </rPr>
      <t xml:space="preserve">
2 761,02 = [16 036 / 1,2 /  4,84]</t>
    </r>
  </si>
  <si>
    <r>
      <t>ОБОРУДОВАНИЕ:
Монтажная коробка DS-1280ZJ-S</t>
    </r>
    <r>
      <rPr>
        <i/>
        <sz val="10"/>
        <color rgb="FF821E82"/>
        <rFont val="Arial"/>
        <family val="2"/>
        <charset val="204"/>
      </rPr>
      <t xml:space="preserve">
428,20 = [2 487 / 1,2 /  4,84]</t>
    </r>
  </si>
  <si>
    <r>
      <t>ОБОРУДОВАНИЕ:
TFortis PSW-2G 8F+ уличный гигабитный коммутатор управляемый 10 портовый с оптическим кроссом РоЕ; 802.3аf/at (PoE 160 Вт, грозозащита, тревожный вх;датчик вскрытия; 187...246АС; 200Вт; IP 66; -60...+50град.С; 360х240х120 мм</t>
    </r>
    <r>
      <rPr>
        <i/>
        <sz val="10"/>
        <color rgb="FF821E82"/>
        <rFont val="Arial"/>
        <family val="2"/>
        <charset val="204"/>
      </rPr>
      <t xml:space="preserve">
11 880,17 = [69 000 / 1,2 /  4,84]</t>
    </r>
  </si>
  <si>
    <r>
      <t>м11-04-008-02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</si>
  <si>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ОБОРУДОВАНИЕ:
TFortis SFP (TBSF-13-3-12gSC-3i 1310+TBSF-15-3-12gSC-3i 1550) комплект из двух оптических SFP-модулей</t>
    </r>
    <r>
      <rPr>
        <i/>
        <sz val="10"/>
        <color rgb="FF821E82"/>
        <rFont val="Arial"/>
        <family val="2"/>
        <charset val="204"/>
      </rPr>
      <t xml:space="preserve">
1 893,94 = [11 000 / 1,2 /  4,84]</t>
    </r>
  </si>
  <si>
    <r>
      <t>м08-04-750-01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</si>
  <si>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Tfortis Кронштейн для PSW</t>
    </r>
    <r>
      <rPr>
        <i/>
        <sz val="10"/>
        <rFont val="Arial"/>
        <family val="2"/>
        <charset val="204"/>
      </rPr>
      <t xml:space="preserve">
248,44 = [3 500 / 1,2 /  11,74]</t>
    </r>
  </si>
  <si>
    <r>
      <t>ОБОРУДОВАНИЕ:
DGS-1100-10/ME/A2A коммутатор</t>
    </r>
    <r>
      <rPr>
        <i/>
        <sz val="10"/>
        <color rgb="FF821E82"/>
        <rFont val="Arial"/>
        <family val="2"/>
        <charset val="204"/>
      </rPr>
      <t xml:space="preserve">
1 188,02 = [6 900 / 1,2 /  4,84]</t>
    </r>
  </si>
  <si>
    <r>
      <t>м10-01-052-07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</si>
  <si>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ОБОРУДОВАНИЕ:
Оптический кросс 19" 1U-8 портов SC/ укомплектованный</t>
    </r>
    <r>
      <rPr>
        <i/>
        <sz val="10"/>
        <color rgb="FF821E82"/>
        <rFont val="Arial"/>
        <family val="2"/>
        <charset val="204"/>
      </rPr>
      <t xml:space="preserve">
207,82 = [1 207 / 1,2 /  4,84]</t>
    </r>
  </si>
  <si>
    <r>
      <t>ОБОРУДОВАНИЕ:
Сервер системы видеонаблюдения  (архив 30 дней)</t>
    </r>
    <r>
      <rPr>
        <i/>
        <sz val="10"/>
        <color rgb="FF821E82"/>
        <rFont val="Arial"/>
        <family val="2"/>
        <charset val="204"/>
      </rPr>
      <t xml:space="preserve">
86 931,82 = [504 900 / 1,2 /  4,84]</t>
    </r>
  </si>
  <si>
    <r>
      <t>ОБОРУДОВАНИЕ:
Ippon Smart Winner II 3000 (119282)</t>
    </r>
    <r>
      <rPr>
        <i/>
        <sz val="10"/>
        <color rgb="FF821E82"/>
        <rFont val="Arial"/>
        <family val="2"/>
        <charset val="204"/>
      </rPr>
      <t xml:space="preserve">
8 287,53 = [48 134 / 1,2 /  4,84]</t>
    </r>
  </si>
  <si>
    <r>
      <t>ОБОРУДОВАНИЕ:
Лицензия на подключение IP-канала</t>
    </r>
    <r>
      <rPr>
        <i/>
        <sz val="10"/>
        <color rgb="FF821E82"/>
        <rFont val="Arial"/>
        <family val="2"/>
        <charset val="204"/>
      </rPr>
      <t xml:space="preserve">
1 670,45 = [9 702 / 1,2 /  4,84]</t>
    </r>
  </si>
  <si>
    <r>
      <t>м08-02-411-01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</si>
  <si>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Металлорукав в ПВХ обололчке МРПИ-НГ-22 с/з</t>
    </r>
    <r>
      <rPr>
        <i/>
        <sz val="10"/>
        <rFont val="Arial"/>
        <family val="2"/>
        <charset val="204"/>
      </rPr>
      <t xml:space="preserve">
5,09 = [71,7 / 1,2 /  11,74]</t>
    </r>
  </si>
  <si>
    <r>
      <t>м10-06-048-06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</si>
  <si>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ОТД-1*4А/2М-2,7 (медь сечение 2,5 мм)</t>
    </r>
    <r>
      <rPr>
        <i/>
        <sz val="10"/>
        <rFont val="Arial"/>
        <family val="2"/>
        <charset val="204"/>
      </rPr>
      <t xml:space="preserve">
13,49 = [190 / 1,2 /  11,74]</t>
    </r>
  </si>
  <si>
    <r>
      <t>м08-02-411-04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</si>
  <si>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м10-06-057-01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</si>
  <si>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r>
      <t>м10-06-059-01</t>
    </r>
    <r>
      <rPr>
        <i/>
        <sz val="10"/>
        <rFont val="Arial"/>
        <family val="2"/>
        <charset val="204"/>
      </rPr>
      <t xml:space="preserve">
Поправка: Мет.421/пр 04.08.20 Пр.10 Т.3 п. 3</t>
    </r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</si>
  <si>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</si>
  <si>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</si>
  <si>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</si>
  <si>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</si>
  <si>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</si>
  <si>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>в т.ч.</t>
  </si>
  <si>
    <t>СМР</t>
  </si>
  <si>
    <t>Оборудование</t>
  </si>
  <si>
    <t>ПНР</t>
  </si>
  <si>
    <t>Итого</t>
  </si>
  <si>
    <t>СМР с к=11,74</t>
  </si>
  <si>
    <t>Оборудование с к=4,84</t>
  </si>
  <si>
    <t>ПНР с к=35,03</t>
  </si>
  <si>
    <t>НДС 20%</t>
  </si>
  <si>
    <t>Итого по смете</t>
  </si>
  <si>
    <r>
      <t>ОБОРУДОВАНИЕ:
Внешний дополнительный батарейный модуль Ippon Smart Winner II 2000/3000 ВР (1192973)</t>
    </r>
    <r>
      <rPr>
        <i/>
        <sz val="10"/>
        <color rgb="FF821E82"/>
        <rFont val="Arial"/>
        <family val="2"/>
        <charset val="204"/>
      </rPr>
      <t xml:space="preserve">
5509,64 = [32000 / 1,2 /  4,84]</t>
    </r>
  </si>
  <si>
    <t>Итого в базовых ценах</t>
  </si>
  <si>
    <t>Приложение №1</t>
  </si>
  <si>
    <t>от "__________"______________ 2022 г.</t>
  </si>
  <si>
    <t>"Подрядчик"</t>
  </si>
  <si>
    <t>"Генеральный подрядчик"</t>
  </si>
  <si>
    <t>__________________________/____________/</t>
  </si>
  <si>
    <t>_________________/__________________/</t>
  </si>
  <si>
    <t>к договору № __________</t>
  </si>
  <si>
    <t>Составлена в ценах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</si>
</sst>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\ #,##0.00"/>
    <numFmt numFmtId="165" formatCode="#,##0.00;[Red]#,##0.00"/>
    <numFmt numFmtId="166" formatCode="#,##0.00_ ;[Red]\-#,##0.00\ "/>
  </numFmts>
  <fonts count="30" x14ac:knownFonts="1">
    <font>
      <sz val="10"/>
      <name val="Arial"/>
      <charset val="204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color rgb="FF821E82"/>
      <name val="Arial"/>
      <family val="2"/>
      <charset val="204"/>
    </font>
    <font>
      <sz val="9"/>
      <color rgb="FF821E82"/>
      <name val="Arial"/>
      <family val="2"/>
      <charset val="204"/>
    </font>
    <font>
      <i/>
      <sz val="11"/>
      <color rgb="FF821E82"/>
      <name val="Arial"/>
      <family val="2"/>
      <charset val="204"/>
    </font>
    <font>
      <i/>
      <sz val="10"/>
      <color rgb="FF821E82"/>
      <name val="Arial"/>
      <family val="2"/>
      <charset val="204"/>
    </font>
    <font>
      <sz val="10"/>
      <color rgb="FF821E82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821E82"/>
      <name val="Arial"/>
      <family val="2"/>
      <charset val="204"/>
    </font>
    <font>
      <b/>
      <sz val="9"/>
      <color rgb="FF821E82"/>
      <name val="Arial"/>
      <family val="2"/>
      <charset val="204"/>
    </font>
    <font>
      <sz val="16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11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0" fillId="0" borderId="0" xfId="0" applyNumberFormat="1"/>
    <xf numFmtId="0" fontId="11" fillId="0" borderId="2" xfId="0" applyFont="1" applyBorder="1"/>
    <xf numFmtId="0" fontId="23" fillId="0" borderId="0" xfId="0" applyFont="1"/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21" fillId="0" borderId="2" xfId="0" applyFont="1" applyBorder="1" applyAlignment="1">
      <alignment horizontal="right" wrapText="1"/>
    </xf>
    <xf numFmtId="0" fontId="19" fillId="0" borderId="2" xfId="0" applyFont="1" applyBorder="1" applyAlignment="1">
      <alignment horizontal="right"/>
    </xf>
    <xf numFmtId="164" fontId="19" fillId="0" borderId="2" xfId="0" applyNumberFormat="1" applyFont="1" applyBorder="1" applyAlignment="1">
      <alignment horizontal="right"/>
    </xf>
    <xf numFmtId="0" fontId="19" fillId="0" borderId="2" xfId="0" quotePrefix="1" applyFont="1" applyBorder="1" applyAlignment="1">
      <alignment horizontal="right" wrapText="1"/>
    </xf>
    <xf numFmtId="0" fontId="19" fillId="0" borderId="2" xfId="0" applyFont="1" applyBorder="1" applyAlignment="1">
      <alignment horizontal="right" wrapText="1"/>
    </xf>
    <xf numFmtId="0" fontId="20" fillId="0" borderId="2" xfId="0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quotePrefix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21" fillId="0" borderId="0" xfId="0" applyFont="1" applyAlignment="1">
      <alignment horizontal="right" wrapText="1"/>
    </xf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164" fontId="26" fillId="0" borderId="0" xfId="0" applyNumberFormat="1" applyFont="1" applyAlignment="1">
      <alignment horizontal="right"/>
    </xf>
    <xf numFmtId="0" fontId="19" fillId="0" borderId="0" xfId="0" quotePrefix="1" applyFont="1" applyAlignment="1">
      <alignment horizontal="right" wrapText="1"/>
    </xf>
    <xf numFmtId="0" fontId="11" fillId="0" borderId="0" xfId="0" quotePrefix="1" applyFont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164" fontId="9" fillId="0" borderId="0" xfId="0" applyNumberFormat="1" applyFont="1" applyAlignment="1">
      <alignment horizontal="left"/>
    </xf>
    <xf numFmtId="0" fontId="15" fillId="0" borderId="2" xfId="0" applyFont="1" applyBorder="1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165" fontId="11" fillId="0" borderId="0" xfId="0" applyNumberFormat="1" applyFont="1"/>
    <xf numFmtId="2" fontId="11" fillId="0" borderId="0" xfId="0" applyNumberFormat="1" applyFont="1"/>
    <xf numFmtId="2" fontId="0" fillId="0" borderId="0" xfId="0" applyNumberFormat="1"/>
    <xf numFmtId="0" fontId="27" fillId="0" borderId="0" xfId="0" applyFont="1"/>
    <xf numFmtId="164" fontId="28" fillId="0" borderId="0" xfId="0" applyNumberFormat="1" applyFont="1" applyAlignment="1">
      <alignment horizontal="right"/>
    </xf>
    <xf numFmtId="164" fontId="28" fillId="0" borderId="2" xfId="0" applyNumberFormat="1" applyFont="1" applyBorder="1" applyAlignment="1">
      <alignment horizontal="right"/>
    </xf>
    <xf numFmtId="165" fontId="9" fillId="0" borderId="0" xfId="0" applyNumberFormat="1" applyFont="1"/>
    <xf numFmtId="165" fontId="29" fillId="0" borderId="0" xfId="0" applyNumberFormat="1" applyFont="1"/>
    <xf numFmtId="0" fontId="29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left"/>
    </xf>
    <xf numFmtId="0" fontId="16" fillId="0" borderId="0" xfId="0" applyFont="1" applyAlignment="1"/>
    <xf numFmtId="0" fontId="16" fillId="0" borderId="0" xfId="0" applyFont="1" applyBorder="1" applyAlignment="1">
      <alignment horizontal="left" wrapText="1"/>
    </xf>
    <xf numFmtId="0" fontId="13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/>
    </xf>
    <xf numFmtId="0" fontId="11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 vertical="top"/>
    </xf>
    <xf numFmtId="164" fontId="14" fillId="0" borderId="1" xfId="0" applyNumberFormat="1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164" fontId="25" fillId="0" borderId="1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36"/>
  <sheetViews>
    <sheetView tabSelected="1" topLeftCell="A7" zoomScale="85" zoomScaleNormal="85" workbookViewId="0">
      <selection activeCell="AQ29" sqref="AQ29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3.28515625" customWidth="1"/>
    <col min="12" max="12" width="9.7109375" customWidth="1"/>
    <col min="13" max="13" width="20.5703125" customWidth="1"/>
    <col min="15" max="29" width="0" hidden="1" customWidth="1"/>
    <col min="30" max="30" width="147.7109375" hidden="1" customWidth="1"/>
    <col min="31" max="31" width="0" hidden="1" customWidth="1"/>
    <col min="32" max="32" width="91.7109375" hidden="1" customWidth="1"/>
    <col min="33" max="33" width="0" hidden="1" customWidth="1"/>
    <col min="34" max="34" width="4.140625" customWidth="1"/>
    <col min="35" max="35" width="10.140625" customWidth="1"/>
    <col min="36" max="36" width="6.28515625" customWidth="1"/>
  </cols>
  <sheetData>
    <row r="1" spans="1:12" ht="15" x14ac:dyDescent="0.2">
      <c r="A1" s="10" t="str">
        <f>Source!B1</f>
        <v>Smeta.RU  (495) 974-1589</v>
      </c>
      <c r="H1" s="83"/>
      <c r="I1" s="107" t="s">
        <v>636</v>
      </c>
      <c r="J1" s="107"/>
      <c r="K1" s="107"/>
      <c r="L1" s="107"/>
    </row>
    <row r="2" spans="1:12" ht="15" x14ac:dyDescent="0.2">
      <c r="A2" s="10"/>
      <c r="H2" s="83"/>
      <c r="I2" s="107" t="s">
        <v>642</v>
      </c>
      <c r="J2" s="107"/>
      <c r="K2" s="107"/>
      <c r="L2" s="107"/>
    </row>
    <row r="3" spans="1:12" ht="15" x14ac:dyDescent="0.2">
      <c r="A3" s="10"/>
      <c r="H3" s="83"/>
      <c r="I3" s="107" t="s">
        <v>637</v>
      </c>
      <c r="J3" s="107"/>
      <c r="K3" s="107"/>
      <c r="L3" s="107"/>
    </row>
    <row r="4" spans="1:12" ht="15" x14ac:dyDescent="0.2">
      <c r="A4" s="11"/>
      <c r="B4" s="11"/>
      <c r="C4" s="11"/>
      <c r="D4" s="11"/>
      <c r="E4" s="11"/>
      <c r="F4" s="11"/>
      <c r="G4" s="11"/>
      <c r="H4" s="84"/>
      <c r="I4" s="84"/>
      <c r="J4" s="84"/>
      <c r="K4" s="83"/>
      <c r="L4" s="83"/>
    </row>
    <row r="5" spans="1:12" ht="16.5" x14ac:dyDescent="0.25">
      <c r="A5" s="13"/>
      <c r="B5" s="92" t="s">
        <v>638</v>
      </c>
      <c r="C5" s="92"/>
      <c r="D5" s="92"/>
      <c r="E5" s="92"/>
      <c r="F5" s="12"/>
      <c r="G5" s="12"/>
      <c r="H5" s="92" t="s">
        <v>639</v>
      </c>
      <c r="I5" s="92"/>
      <c r="J5" s="92"/>
      <c r="K5" s="92"/>
      <c r="L5" s="92"/>
    </row>
    <row r="6" spans="1:12" ht="15" x14ac:dyDescent="0.2">
      <c r="A6" s="12"/>
      <c r="B6" s="93"/>
      <c r="C6" s="93"/>
      <c r="D6" s="93"/>
      <c r="E6" s="93"/>
      <c r="F6" s="12"/>
      <c r="G6" s="12"/>
      <c r="H6" s="93"/>
      <c r="I6" s="93"/>
      <c r="J6" s="93"/>
      <c r="K6" s="93"/>
      <c r="L6" s="93"/>
    </row>
    <row r="7" spans="1:12" ht="15" x14ac:dyDescent="0.2">
      <c r="A7" s="14"/>
      <c r="B7" s="86"/>
      <c r="C7" s="85"/>
      <c r="D7" s="85"/>
      <c r="E7" s="85"/>
      <c r="F7" s="12"/>
      <c r="G7" s="12"/>
      <c r="H7" s="27"/>
      <c r="I7" s="85"/>
      <c r="J7" s="85"/>
      <c r="K7" s="85"/>
      <c r="L7" s="27"/>
    </row>
    <row r="8" spans="1:12" ht="39.75" customHeight="1" x14ac:dyDescent="0.2">
      <c r="A8" s="15"/>
      <c r="B8" s="93" t="s">
        <v>641</v>
      </c>
      <c r="C8" s="93"/>
      <c r="D8" s="93"/>
      <c r="E8" s="93"/>
      <c r="F8" s="12"/>
      <c r="G8" s="12"/>
      <c r="H8" s="93" t="s">
        <v>640</v>
      </c>
      <c r="I8" s="93"/>
      <c r="J8" s="93"/>
      <c r="K8" s="93"/>
      <c r="L8" s="93"/>
    </row>
    <row r="9" spans="1:12" ht="14.25" customHeight="1" x14ac:dyDescent="0.2">
      <c r="A9" s="16"/>
      <c r="B9" s="87" t="s">
        <v>542</v>
      </c>
      <c r="C9" s="87"/>
      <c r="D9" s="87"/>
      <c r="E9" s="87"/>
      <c r="F9" s="12"/>
      <c r="G9" s="12"/>
      <c r="H9" s="87" t="s">
        <v>542</v>
      </c>
      <c r="I9" s="87"/>
      <c r="J9" s="87"/>
      <c r="K9" s="87"/>
      <c r="L9" s="87"/>
    </row>
    <row r="10" spans="1:12" ht="15" x14ac:dyDescent="0.2">
      <c r="B10" s="83"/>
      <c r="C10" s="83"/>
      <c r="D10" s="83"/>
      <c r="E10" s="83"/>
      <c r="H10" s="83"/>
      <c r="I10" s="83"/>
      <c r="J10" s="83"/>
      <c r="K10" s="83"/>
      <c r="L10" s="83"/>
    </row>
    <row r="12" spans="1:12" ht="15.75" x14ac:dyDescent="0.25">
      <c r="A12" s="16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16"/>
    </row>
    <row r="13" spans="1:12" ht="14.25" x14ac:dyDescent="0.2">
      <c r="A13" s="17"/>
      <c r="B13" s="89" t="s">
        <v>543</v>
      </c>
      <c r="C13" s="89"/>
      <c r="D13" s="89"/>
      <c r="E13" s="89"/>
      <c r="F13" s="89"/>
      <c r="G13" s="89"/>
      <c r="H13" s="89"/>
      <c r="I13" s="89"/>
      <c r="J13" s="89"/>
      <c r="K13" s="89"/>
      <c r="L13" s="16"/>
    </row>
    <row r="14" spans="1:12" ht="14.25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14.25" x14ac:dyDescent="0.2">
      <c r="A15" s="12"/>
      <c r="B15" s="12"/>
      <c r="C15" s="12"/>
      <c r="D15" s="12"/>
      <c r="E15" s="12"/>
      <c r="F15" s="90" t="s">
        <v>544</v>
      </c>
      <c r="G15" s="90"/>
      <c r="H15" s="91"/>
      <c r="I15" s="91"/>
      <c r="J15" s="91"/>
      <c r="K15" s="91"/>
      <c r="L15" s="18"/>
    </row>
    <row r="16" spans="1:12" ht="14.25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30" ht="15.75" x14ac:dyDescent="0.25">
      <c r="A17" s="19"/>
      <c r="B17" s="88" t="s">
        <v>545</v>
      </c>
      <c r="C17" s="88"/>
      <c r="D17" s="88"/>
      <c r="E17" s="88"/>
      <c r="F17" s="88"/>
      <c r="G17" s="88"/>
      <c r="H17" s="88"/>
      <c r="I17" s="88"/>
      <c r="J17" s="88"/>
      <c r="K17" s="88"/>
      <c r="L17" s="19"/>
    </row>
    <row r="18" spans="1:30" ht="15.75" x14ac:dyDescent="0.2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9"/>
    </row>
    <row r="19" spans="1:30" ht="18" hidden="1" x14ac:dyDescent="0.25">
      <c r="A19" s="19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19"/>
    </row>
    <row r="20" spans="1:30" ht="14.25" hidden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30" ht="36" x14ac:dyDescent="0.25">
      <c r="A21" s="12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21"/>
      <c r="AD21" s="71" t="str">
        <f>IF(Source!G12&lt;&gt;"Новый объект", Source!G12, "")</f>
        <v>Работы по монтажу системы уличного видеонаблюдения ограждения и системы охранной сигнализации со стороны Рублевского шоссе_(вар.2)</v>
      </c>
    </row>
    <row r="22" spans="1:30" ht="14.25" x14ac:dyDescent="0.2">
      <c r="A22" s="12"/>
      <c r="B22" s="99" t="s">
        <v>546</v>
      </c>
      <c r="C22" s="99"/>
      <c r="D22" s="99"/>
      <c r="E22" s="99"/>
      <c r="F22" s="99"/>
      <c r="G22" s="99"/>
      <c r="H22" s="99"/>
      <c r="I22" s="99"/>
      <c r="J22" s="99"/>
      <c r="K22" s="99"/>
      <c r="L22" s="16"/>
    </row>
    <row r="23" spans="1:30" ht="14.25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30" ht="14.25" x14ac:dyDescent="0.2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30" ht="14.2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30" ht="14.25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30" ht="14.25" x14ac:dyDescent="0.2">
      <c r="A27" s="12"/>
      <c r="B27" s="12"/>
      <c r="C27" s="12"/>
      <c r="D27" s="12"/>
      <c r="E27" s="22"/>
      <c r="F27" s="22"/>
      <c r="G27" s="100" t="s">
        <v>547</v>
      </c>
      <c r="H27" s="100"/>
      <c r="I27" s="100" t="s">
        <v>548</v>
      </c>
      <c r="J27" s="100"/>
      <c r="K27" s="12"/>
      <c r="L27" s="12"/>
    </row>
    <row r="28" spans="1:30" ht="15" x14ac:dyDescent="0.25">
      <c r="A28" s="12"/>
      <c r="B28" s="12"/>
      <c r="C28" s="94" t="s">
        <v>549</v>
      </c>
      <c r="D28" s="94"/>
      <c r="E28" s="94"/>
      <c r="F28" s="94"/>
      <c r="G28" s="95"/>
      <c r="H28" s="95"/>
      <c r="I28" s="95"/>
      <c r="J28" s="95"/>
      <c r="K28" s="96" t="s">
        <v>550</v>
      </c>
      <c r="L28" s="96"/>
    </row>
    <row r="29" spans="1:30" ht="15" x14ac:dyDescent="0.25">
      <c r="A29" s="12"/>
      <c r="B29" s="12"/>
      <c r="C29" s="94" t="s">
        <v>551</v>
      </c>
      <c r="D29" s="94"/>
      <c r="E29" s="94"/>
      <c r="F29" s="94"/>
      <c r="G29" s="95"/>
      <c r="H29" s="95"/>
      <c r="I29" s="95"/>
      <c r="J29" s="95"/>
      <c r="K29" s="96" t="s">
        <v>552</v>
      </c>
      <c r="L29" s="96"/>
    </row>
    <row r="30" spans="1:30" ht="15" x14ac:dyDescent="0.25">
      <c r="A30" s="12"/>
      <c r="B30" s="12"/>
      <c r="C30" s="94" t="s">
        <v>553</v>
      </c>
      <c r="D30" s="94"/>
      <c r="E30" s="94"/>
      <c r="F30" s="94"/>
      <c r="G30" s="95"/>
      <c r="H30" s="95"/>
      <c r="I30" s="95"/>
      <c r="J30" s="95"/>
      <c r="K30" s="96" t="s">
        <v>550</v>
      </c>
      <c r="L30" s="96"/>
    </row>
    <row r="31" spans="1:30" ht="14.25" hidden="1" x14ac:dyDescent="0.2">
      <c r="A31" s="12"/>
      <c r="B31" s="12"/>
      <c r="C31" s="101" t="s">
        <v>281</v>
      </c>
      <c r="D31" s="101"/>
      <c r="E31" s="101"/>
      <c r="F31" s="101"/>
      <c r="G31" s="95"/>
      <c r="H31" s="95"/>
      <c r="I31" s="95"/>
      <c r="J31" s="95"/>
      <c r="K31" s="23" t="s">
        <v>550</v>
      </c>
      <c r="L31" s="12"/>
    </row>
    <row r="32" spans="1:30" ht="15" x14ac:dyDescent="0.25">
      <c r="A32" s="12"/>
      <c r="B32" s="12"/>
      <c r="C32" s="24"/>
      <c r="D32" s="24"/>
      <c r="E32" s="24"/>
      <c r="F32" s="15"/>
      <c r="G32" s="25"/>
      <c r="H32" s="25"/>
      <c r="I32" s="25"/>
      <c r="J32" s="25"/>
      <c r="K32" s="25"/>
      <c r="L32" s="25"/>
    </row>
    <row r="33" spans="1:26" ht="15" hidden="1" x14ac:dyDescent="0.2">
      <c r="A33" s="15" t="s">
        <v>554</v>
      </c>
      <c r="B33" s="12"/>
      <c r="C33" s="12"/>
      <c r="D33" s="14"/>
      <c r="E33" s="12"/>
      <c r="F33" s="12"/>
      <c r="G33" s="26"/>
      <c r="H33" s="26"/>
      <c r="I33" s="27"/>
      <c r="J33" s="26"/>
      <c r="K33" s="26"/>
      <c r="L33" s="26"/>
    </row>
    <row r="34" spans="1:26" ht="15" hidden="1" x14ac:dyDescent="0.2">
      <c r="A34" s="15" t="s">
        <v>555</v>
      </c>
      <c r="B34" s="12"/>
      <c r="C34" s="12"/>
      <c r="D34" s="14"/>
      <c r="E34" s="12"/>
      <c r="F34" s="12"/>
      <c r="G34" s="26"/>
      <c r="H34" s="26"/>
      <c r="I34" s="27"/>
      <c r="J34" s="26"/>
      <c r="K34" s="26"/>
      <c r="L34" s="26"/>
    </row>
    <row r="35" spans="1:26" ht="15" hidden="1" x14ac:dyDescent="0.2">
      <c r="A35" s="12"/>
      <c r="B35" s="12"/>
      <c r="C35" s="11"/>
      <c r="D35" s="11"/>
      <c r="E35" s="11"/>
      <c r="F35" s="11"/>
      <c r="G35" s="26"/>
      <c r="H35" s="26"/>
      <c r="I35" s="27"/>
      <c r="J35" s="26"/>
      <c r="K35" s="26"/>
      <c r="L35" s="26"/>
    </row>
    <row r="36" spans="1:26" ht="14.25" x14ac:dyDescent="0.2">
      <c r="A36" s="102" t="s">
        <v>643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26" ht="57" x14ac:dyDescent="0.2">
      <c r="A37" s="28" t="s">
        <v>556</v>
      </c>
      <c r="B37" s="28" t="s">
        <v>557</v>
      </c>
      <c r="C37" s="28" t="s">
        <v>558</v>
      </c>
      <c r="D37" s="28" t="s">
        <v>559</v>
      </c>
      <c r="E37" s="28" t="s">
        <v>560</v>
      </c>
      <c r="F37" s="28" t="s">
        <v>561</v>
      </c>
      <c r="G37" s="28" t="s">
        <v>562</v>
      </c>
      <c r="H37" s="28" t="s">
        <v>563</v>
      </c>
      <c r="I37" s="28" t="s">
        <v>564</v>
      </c>
      <c r="J37" s="28" t="s">
        <v>565</v>
      </c>
      <c r="K37" s="28" t="s">
        <v>566</v>
      </c>
      <c r="L37" s="28" t="s">
        <v>567</v>
      </c>
    </row>
    <row r="38" spans="1:26" ht="14.25" x14ac:dyDescent="0.2">
      <c r="A38" s="29">
        <v>1</v>
      </c>
      <c r="B38" s="29">
        <v>2</v>
      </c>
      <c r="C38" s="29">
        <v>3</v>
      </c>
      <c r="D38" s="29">
        <v>4</v>
      </c>
      <c r="E38" s="29">
        <v>5</v>
      </c>
      <c r="F38" s="29">
        <v>6</v>
      </c>
      <c r="G38" s="29">
        <v>7</v>
      </c>
      <c r="H38" s="29">
        <v>8</v>
      </c>
      <c r="I38" s="29">
        <v>9</v>
      </c>
      <c r="J38" s="29">
        <v>10</v>
      </c>
      <c r="K38" s="29">
        <v>11</v>
      </c>
      <c r="L38" s="30">
        <v>12</v>
      </c>
    </row>
    <row r="40" spans="1:26" ht="16.5" x14ac:dyDescent="0.25">
      <c r="A40" s="105" t="str">
        <f>CONCATENATE("Локальная смета: ",IF(Source!G20&lt;&gt;"Новая локальная смета", Source!G20, ""))</f>
        <v xml:space="preserve">Локальная смета: </v>
      </c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</row>
    <row r="41" spans="1:26" ht="92.25" x14ac:dyDescent="0.2">
      <c r="A41" s="66">
        <v>1</v>
      </c>
      <c r="B41" s="66" t="s">
        <v>568</v>
      </c>
      <c r="C41" s="66" t="str">
        <f>Source!G24</f>
        <v>Устройства промежуточные на количество лучей: 1</v>
      </c>
      <c r="D41" s="37" t="str">
        <f>Source!H24</f>
        <v>ШТ</v>
      </c>
      <c r="E41" s="11"/>
      <c r="F41" s="38"/>
      <c r="G41" s="39"/>
      <c r="H41" s="38"/>
      <c r="I41" s="39"/>
      <c r="J41" s="39"/>
      <c r="K41" s="38"/>
      <c r="L41" s="40"/>
      <c r="S41">
        <f>ROUND((Source!FX24/100)*((ROUND(Source!AF24*Source!I24, 2)+ROUND(Source!AE24*Source!I24, 2))), 2)</f>
        <v>12.68</v>
      </c>
      <c r="T41">
        <f>Source!X24</f>
        <v>12.68</v>
      </c>
      <c r="U41">
        <f>ROUND((Source!FY24/100)*((ROUND(Source!AF24*Source!I24, 2)+ROUND(Source!AE24*Source!I24, 2))), 2)</f>
        <v>6.48</v>
      </c>
      <c r="V41">
        <f>Source!Y24</f>
        <v>6.48</v>
      </c>
    </row>
    <row r="42" spans="1:26" ht="14.25" x14ac:dyDescent="0.2">
      <c r="A42" s="66"/>
      <c r="B42" s="66"/>
      <c r="C42" s="66" t="s">
        <v>569</v>
      </c>
      <c r="D42" s="37"/>
      <c r="E42" s="11"/>
      <c r="F42" s="38"/>
      <c r="G42" s="39"/>
      <c r="H42" s="38"/>
      <c r="I42" s="39"/>
      <c r="J42" s="39"/>
      <c r="K42" s="38"/>
      <c r="L42" s="40"/>
      <c r="R42">
        <f>H42</f>
        <v>0</v>
      </c>
    </row>
    <row r="43" spans="1:26" ht="14.25" x14ac:dyDescent="0.2">
      <c r="A43" s="66"/>
      <c r="B43" s="66"/>
      <c r="C43" s="66" t="s">
        <v>570</v>
      </c>
      <c r="D43" s="37"/>
      <c r="E43" s="11"/>
      <c r="F43" s="38"/>
      <c r="G43" s="39"/>
      <c r="H43" s="38"/>
      <c r="I43" s="39"/>
      <c r="J43" s="39"/>
      <c r="K43" s="38"/>
      <c r="L43" s="40"/>
    </row>
    <row r="44" spans="1:26" ht="14.25" x14ac:dyDescent="0.2">
      <c r="A44" s="66"/>
      <c r="B44" s="66"/>
      <c r="C44" s="66" t="s">
        <v>571</v>
      </c>
      <c r="D44" s="37" t="s">
        <v>572</v>
      </c>
      <c r="E44" s="11"/>
      <c r="F44" s="70"/>
      <c r="G44" s="39"/>
      <c r="H44" s="38"/>
      <c r="I44" s="41"/>
      <c r="J44" s="36"/>
      <c r="K44" s="38"/>
      <c r="L44" s="40"/>
    </row>
    <row r="45" spans="1:26" ht="14.25" x14ac:dyDescent="0.2">
      <c r="A45" s="66"/>
      <c r="B45" s="66"/>
      <c r="C45" s="66" t="s">
        <v>573</v>
      </c>
      <c r="D45" s="37" t="s">
        <v>572</v>
      </c>
      <c r="E45" s="11"/>
      <c r="F45" s="70"/>
      <c r="G45" s="39"/>
      <c r="H45" s="38"/>
      <c r="I45" s="41"/>
      <c r="J45" s="36"/>
      <c r="K45" s="38"/>
      <c r="L45" s="40"/>
    </row>
    <row r="46" spans="1:26" ht="14.25" x14ac:dyDescent="0.2">
      <c r="A46" s="66"/>
      <c r="B46" s="66"/>
      <c r="C46" s="66" t="s">
        <v>574</v>
      </c>
      <c r="D46" s="37" t="s">
        <v>575</v>
      </c>
      <c r="E46" s="11"/>
      <c r="F46" s="38"/>
      <c r="G46" s="39"/>
      <c r="H46" s="38"/>
      <c r="I46" s="39"/>
      <c r="J46" s="39"/>
      <c r="K46" s="38"/>
      <c r="L46" s="42"/>
    </row>
    <row r="47" spans="1:26" ht="55.5" x14ac:dyDescent="0.2">
      <c r="A47" s="67" t="s">
        <v>24</v>
      </c>
      <c r="B47" s="67" t="str">
        <f>Source!F25</f>
        <v>61.2.04.10-0005</v>
      </c>
      <c r="C47" s="67" t="s">
        <v>576</v>
      </c>
      <c r="D47" s="43" t="str">
        <f>Source!H25</f>
        <v>ШТ</v>
      </c>
      <c r="E47" s="44"/>
      <c r="F47" s="45"/>
      <c r="G47" s="46"/>
      <c r="H47" s="45"/>
      <c r="I47" s="47"/>
      <c r="J47" s="47"/>
      <c r="K47" s="45"/>
      <c r="L47" s="48"/>
      <c r="S47">
        <f>ROUND((Source!FX25/100)*((ROUND(Source!AF25*Source!I25, 2)+ROUND(Source!AE25*Source!I25, 2))), 2)</f>
        <v>0</v>
      </c>
      <c r="T47">
        <f>Source!X25</f>
        <v>0</v>
      </c>
      <c r="U47">
        <f>ROUND((Source!FY25/100)*((ROUND(Source!AF25*Source!I25, 2)+ROUND(Source!AE25*Source!I25, 2))), 2)</f>
        <v>0</v>
      </c>
      <c r="V47">
        <f>Source!Y25</f>
        <v>0</v>
      </c>
      <c r="W47">
        <f>IF(Source!BI25&lt;=1,H47, 0)</f>
        <v>0</v>
      </c>
      <c r="X47">
        <f>IF(Source!BI25=2,H47, 0)</f>
        <v>0</v>
      </c>
      <c r="Y47">
        <f>IF(Source!BI25=3,H47, 0)</f>
        <v>0</v>
      </c>
      <c r="Z47">
        <f>IF(Source!BI25=4,H47, 0)</f>
        <v>0</v>
      </c>
    </row>
    <row r="48" spans="1:26" ht="15" x14ac:dyDescent="0.25">
      <c r="G48" s="104"/>
      <c r="H48" s="104"/>
      <c r="J48" s="104"/>
      <c r="K48" s="104"/>
      <c r="L48" s="49"/>
      <c r="O48" s="31">
        <f>G48</f>
        <v>0</v>
      </c>
      <c r="P48" s="31">
        <f>J48</f>
        <v>0</v>
      </c>
      <c r="Q48" s="31">
        <f>L48</f>
        <v>0</v>
      </c>
      <c r="W48">
        <f>IF(Source!BI24&lt;=1,H42+H43+H44+H45, 0)</f>
        <v>0</v>
      </c>
      <c r="X48">
        <f>IF(Source!BI24=2,H42+H43+H44+H45, 0)</f>
        <v>0</v>
      </c>
      <c r="Y48">
        <f>IF(Source!BI24=3,H42+H43+H44+H45, 0)</f>
        <v>0</v>
      </c>
      <c r="Z48">
        <f>IF(Source!BI24=4,H42+H43+H44+H45, 0)</f>
        <v>0</v>
      </c>
    </row>
    <row r="49" spans="1:26" ht="92.25" x14ac:dyDescent="0.2">
      <c r="A49" s="66">
        <v>2</v>
      </c>
      <c r="B49" s="66" t="s">
        <v>568</v>
      </c>
      <c r="C49" s="66" t="str">
        <f>Source!G26</f>
        <v>Устройства промежуточные на количество лучей: 1</v>
      </c>
      <c r="D49" s="37" t="str">
        <f>Source!H26</f>
        <v>ШТ</v>
      </c>
      <c r="E49" s="11"/>
      <c r="F49" s="38"/>
      <c r="G49" s="39"/>
      <c r="H49" s="38"/>
      <c r="I49" s="39"/>
      <c r="J49" s="39"/>
      <c r="K49" s="38"/>
      <c r="L49" s="40"/>
      <c r="S49">
        <f>ROUND((Source!FX26/100)*((ROUND(Source!AF26*Source!I26, 2)+ROUND(Source!AE26*Source!I26, 2))), 2)</f>
        <v>76.09</v>
      </c>
      <c r="T49">
        <f>Source!X26</f>
        <v>76.09</v>
      </c>
      <c r="U49">
        <f>ROUND((Source!FY26/100)*((ROUND(Source!AF26*Source!I26, 2)+ROUND(Source!AE26*Source!I26, 2))), 2)</f>
        <v>38.89</v>
      </c>
      <c r="V49">
        <f>Source!Y26</f>
        <v>38.89</v>
      </c>
    </row>
    <row r="50" spans="1:26" ht="14.25" x14ac:dyDescent="0.2">
      <c r="A50" s="66"/>
      <c r="B50" s="66"/>
      <c r="C50" s="66" t="s">
        <v>569</v>
      </c>
      <c r="D50" s="37"/>
      <c r="E50" s="11"/>
      <c r="F50" s="38"/>
      <c r="G50" s="39"/>
      <c r="H50" s="38"/>
      <c r="I50" s="39"/>
      <c r="J50" s="39"/>
      <c r="K50" s="38"/>
      <c r="L50" s="40"/>
      <c r="R50">
        <f>H50</f>
        <v>0</v>
      </c>
    </row>
    <row r="51" spans="1:26" ht="14.25" x14ac:dyDescent="0.2">
      <c r="A51" s="66"/>
      <c r="B51" s="66"/>
      <c r="C51" s="66" t="s">
        <v>570</v>
      </c>
      <c r="D51" s="37"/>
      <c r="E51" s="11"/>
      <c r="F51" s="38"/>
      <c r="G51" s="39"/>
      <c r="H51" s="38"/>
      <c r="I51" s="39"/>
      <c r="J51" s="39"/>
      <c r="K51" s="38"/>
      <c r="L51" s="40"/>
    </row>
    <row r="52" spans="1:26" ht="14.25" x14ac:dyDescent="0.2">
      <c r="A52" s="66"/>
      <c r="B52" s="66"/>
      <c r="C52" s="66" t="s">
        <v>571</v>
      </c>
      <c r="D52" s="37" t="s">
        <v>572</v>
      </c>
      <c r="E52" s="11"/>
      <c r="F52" s="70"/>
      <c r="G52" s="39"/>
      <c r="H52" s="38"/>
      <c r="I52" s="41"/>
      <c r="J52" s="36"/>
      <c r="K52" s="38"/>
      <c r="L52" s="40"/>
    </row>
    <row r="53" spans="1:26" ht="14.25" x14ac:dyDescent="0.2">
      <c r="A53" s="66"/>
      <c r="B53" s="66"/>
      <c r="C53" s="66" t="s">
        <v>573</v>
      </c>
      <c r="D53" s="37" t="s">
        <v>572</v>
      </c>
      <c r="E53" s="11"/>
      <c r="F53" s="70"/>
      <c r="G53" s="39"/>
      <c r="H53" s="38"/>
      <c r="I53" s="41"/>
      <c r="J53" s="36"/>
      <c r="K53" s="38"/>
      <c r="L53" s="40"/>
    </row>
    <row r="54" spans="1:26" ht="14.25" x14ac:dyDescent="0.2">
      <c r="A54" s="66"/>
      <c r="B54" s="66"/>
      <c r="C54" s="66" t="s">
        <v>574</v>
      </c>
      <c r="D54" s="37" t="s">
        <v>575</v>
      </c>
      <c r="E54" s="11"/>
      <c r="F54" s="38"/>
      <c r="G54" s="39"/>
      <c r="H54" s="38"/>
      <c r="I54" s="39"/>
      <c r="J54" s="39"/>
      <c r="K54" s="38"/>
      <c r="L54" s="42"/>
    </row>
    <row r="55" spans="1:26" ht="42.75" x14ac:dyDescent="0.2">
      <c r="A55" s="67" t="s">
        <v>31</v>
      </c>
      <c r="B55" s="67" t="str">
        <f>Source!F27</f>
        <v>цена поставщика</v>
      </c>
      <c r="C55" s="67" t="s">
        <v>577</v>
      </c>
      <c r="D55" s="43" t="str">
        <f>Source!H27</f>
        <v>ШТ</v>
      </c>
      <c r="E55" s="44"/>
      <c r="F55" s="45"/>
      <c r="G55" s="46"/>
      <c r="H55" s="45"/>
      <c r="I55" s="47"/>
      <c r="J55" s="47"/>
      <c r="K55" s="45"/>
      <c r="L55" s="48"/>
      <c r="S55">
        <f>ROUND((Source!FX27/100)*((ROUND(Source!AF27*Source!I27, 2)+ROUND(Source!AE27*Source!I27, 2))), 2)</f>
        <v>0</v>
      </c>
      <c r="T55">
        <f>Source!X27</f>
        <v>0</v>
      </c>
      <c r="U55">
        <f>ROUND((Source!FY27/100)*((ROUND(Source!AF27*Source!I27, 2)+ROUND(Source!AE27*Source!I27, 2))), 2)</f>
        <v>0</v>
      </c>
      <c r="V55">
        <f>Source!Y27</f>
        <v>0</v>
      </c>
      <c r="W55">
        <f>IF(Source!BI27&lt;=1,H55, 0)</f>
        <v>0</v>
      </c>
      <c r="X55">
        <f>IF(Source!BI27=2,H55, 0)</f>
        <v>0</v>
      </c>
      <c r="Y55">
        <f>IF(Source!BI27=3,H55, 0)</f>
        <v>0</v>
      </c>
      <c r="Z55">
        <f>IF(Source!BI27=4,H55, 0)</f>
        <v>0</v>
      </c>
    </row>
    <row r="56" spans="1:26" ht="15" x14ac:dyDescent="0.25">
      <c r="G56" s="104"/>
      <c r="H56" s="104"/>
      <c r="J56" s="104"/>
      <c r="K56" s="104"/>
      <c r="L56" s="49"/>
      <c r="O56" s="31">
        <f>G56</f>
        <v>0</v>
      </c>
      <c r="P56" s="31">
        <f>J56</f>
        <v>0</v>
      </c>
      <c r="Q56" s="31">
        <f>L56</f>
        <v>0</v>
      </c>
      <c r="W56">
        <f>IF(Source!BI26&lt;=1,H50+H51+H52+H53, 0)</f>
        <v>0</v>
      </c>
      <c r="X56">
        <f>IF(Source!BI26=2,H50+H51+H52+H53, 0)</f>
        <v>0</v>
      </c>
      <c r="Y56">
        <f>IF(Source!BI26=3,H50+H51+H52+H53, 0)</f>
        <v>0</v>
      </c>
      <c r="Z56">
        <f>IF(Source!BI26=4,H50+H51+H52+H53, 0)</f>
        <v>0</v>
      </c>
    </row>
    <row r="57" spans="1:26" ht="92.25" x14ac:dyDescent="0.2">
      <c r="A57" s="66">
        <v>3</v>
      </c>
      <c r="B57" s="66" t="s">
        <v>568</v>
      </c>
      <c r="C57" s="66" t="str">
        <f>Source!G28</f>
        <v>Устройства промежуточные на количество лучей: 1</v>
      </c>
      <c r="D57" s="37" t="str">
        <f>Source!H28</f>
        <v>ШТ</v>
      </c>
      <c r="E57" s="11"/>
      <c r="F57" s="38"/>
      <c r="G57" s="39"/>
      <c r="H57" s="38"/>
      <c r="I57" s="39"/>
      <c r="J57" s="39"/>
      <c r="K57" s="38"/>
      <c r="L57" s="40"/>
      <c r="S57">
        <f>ROUND((Source!FX28/100)*((ROUND(Source!AF28*Source!I28, 2)+ROUND(Source!AE28*Source!I28, 2))), 2)</f>
        <v>12.68</v>
      </c>
      <c r="T57">
        <f>Source!X28</f>
        <v>12.68</v>
      </c>
      <c r="U57">
        <f>ROUND((Source!FY28/100)*((ROUND(Source!AF28*Source!I28, 2)+ROUND(Source!AE28*Source!I28, 2))), 2)</f>
        <v>6.48</v>
      </c>
      <c r="V57">
        <f>Source!Y28</f>
        <v>6.48</v>
      </c>
    </row>
    <row r="58" spans="1:26" ht="14.25" x14ac:dyDescent="0.2">
      <c r="A58" s="66"/>
      <c r="B58" s="66"/>
      <c r="C58" s="66" t="s">
        <v>569</v>
      </c>
      <c r="D58" s="37"/>
      <c r="E58" s="11"/>
      <c r="F58" s="38"/>
      <c r="G58" s="39"/>
      <c r="H58" s="38"/>
      <c r="I58" s="39"/>
      <c r="J58" s="39"/>
      <c r="K58" s="38"/>
      <c r="L58" s="40"/>
      <c r="R58">
        <f>H58</f>
        <v>0</v>
      </c>
    </row>
    <row r="59" spans="1:26" ht="14.25" x14ac:dyDescent="0.2">
      <c r="A59" s="66"/>
      <c r="B59" s="66"/>
      <c r="C59" s="66" t="s">
        <v>570</v>
      </c>
      <c r="D59" s="37"/>
      <c r="E59" s="11"/>
      <c r="F59" s="38"/>
      <c r="G59" s="39"/>
      <c r="H59" s="38"/>
      <c r="I59" s="39"/>
      <c r="J59" s="39"/>
      <c r="K59" s="38"/>
      <c r="L59" s="40"/>
    </row>
    <row r="60" spans="1:26" ht="14.25" x14ac:dyDescent="0.2">
      <c r="A60" s="66"/>
      <c r="B60" s="66"/>
      <c r="C60" s="66" t="s">
        <v>571</v>
      </c>
      <c r="D60" s="37" t="s">
        <v>572</v>
      </c>
      <c r="E60" s="11"/>
      <c r="F60" s="70"/>
      <c r="G60" s="39"/>
      <c r="H60" s="38"/>
      <c r="I60" s="41"/>
      <c r="J60" s="36"/>
      <c r="K60" s="38"/>
      <c r="L60" s="40"/>
    </row>
    <row r="61" spans="1:26" ht="14.25" x14ac:dyDescent="0.2">
      <c r="A61" s="66"/>
      <c r="B61" s="66"/>
      <c r="C61" s="66" t="s">
        <v>573</v>
      </c>
      <c r="D61" s="37" t="s">
        <v>572</v>
      </c>
      <c r="E61" s="11"/>
      <c r="F61" s="70"/>
      <c r="G61" s="39"/>
      <c r="H61" s="38"/>
      <c r="I61" s="41"/>
      <c r="J61" s="36"/>
      <c r="K61" s="38"/>
      <c r="L61" s="40"/>
    </row>
    <row r="62" spans="1:26" ht="14.25" x14ac:dyDescent="0.2">
      <c r="A62" s="66"/>
      <c r="B62" s="66"/>
      <c r="C62" s="66" t="s">
        <v>574</v>
      </c>
      <c r="D62" s="37" t="s">
        <v>575</v>
      </c>
      <c r="E62" s="11"/>
      <c r="F62" s="38"/>
      <c r="G62" s="39"/>
      <c r="H62" s="38"/>
      <c r="I62" s="39"/>
      <c r="J62" s="39"/>
      <c r="K62" s="38"/>
      <c r="L62" s="42"/>
    </row>
    <row r="63" spans="1:26" ht="41.25" x14ac:dyDescent="0.2">
      <c r="A63" s="67" t="s">
        <v>37</v>
      </c>
      <c r="B63" s="67" t="str">
        <f>Source!F29</f>
        <v>61.2.07.02-0030</v>
      </c>
      <c r="C63" s="67" t="s">
        <v>578</v>
      </c>
      <c r="D63" s="43" t="str">
        <f>Source!H29</f>
        <v>ШТ</v>
      </c>
      <c r="E63" s="44"/>
      <c r="F63" s="45"/>
      <c r="G63" s="46"/>
      <c r="H63" s="45"/>
      <c r="I63" s="47"/>
      <c r="J63" s="47"/>
      <c r="K63" s="45"/>
      <c r="L63" s="48"/>
      <c r="S63">
        <f>ROUND((Source!FX29/100)*((ROUND(Source!AF29*Source!I29, 2)+ROUND(Source!AE29*Source!I29, 2))), 2)</f>
        <v>0</v>
      </c>
      <c r="T63">
        <f>Source!X29</f>
        <v>0</v>
      </c>
      <c r="U63">
        <f>ROUND((Source!FY29/100)*((ROUND(Source!AF29*Source!I29, 2)+ROUND(Source!AE29*Source!I29, 2))), 2)</f>
        <v>0</v>
      </c>
      <c r="V63">
        <f>Source!Y29</f>
        <v>0</v>
      </c>
      <c r="W63">
        <f>IF(Source!BI29&lt;=1,H63, 0)</f>
        <v>0</v>
      </c>
      <c r="X63">
        <f>IF(Source!BI29=2,H63, 0)</f>
        <v>0</v>
      </c>
      <c r="Y63">
        <f>IF(Source!BI29=3,H63, 0)</f>
        <v>0</v>
      </c>
      <c r="Z63">
        <f>IF(Source!BI29=4,H63, 0)</f>
        <v>0</v>
      </c>
    </row>
    <row r="64" spans="1:26" ht="15" x14ac:dyDescent="0.25">
      <c r="G64" s="104"/>
      <c r="H64" s="104"/>
      <c r="J64" s="104"/>
      <c r="K64" s="104"/>
      <c r="L64" s="49"/>
      <c r="O64" s="31">
        <f>G64</f>
        <v>0</v>
      </c>
      <c r="P64" s="31">
        <f>J64</f>
        <v>0</v>
      </c>
      <c r="Q64" s="31">
        <f>L64</f>
        <v>0</v>
      </c>
      <c r="W64">
        <f>IF(Source!BI28&lt;=1,H58+H59+H60+H61, 0)</f>
        <v>0</v>
      </c>
      <c r="X64">
        <f>IF(Source!BI28=2,H58+H59+H60+H61, 0)</f>
        <v>0</v>
      </c>
      <c r="Y64">
        <f>IF(Source!BI28=3,H58+H59+H60+H61, 0)</f>
        <v>0</v>
      </c>
      <c r="Z64">
        <f>IF(Source!BI28=4,H58+H59+H60+H61, 0)</f>
        <v>0</v>
      </c>
    </row>
    <row r="65" spans="1:26" ht="92.25" x14ac:dyDescent="0.2">
      <c r="A65" s="66">
        <v>4</v>
      </c>
      <c r="B65" s="66" t="s">
        <v>579</v>
      </c>
      <c r="C65" s="66" t="str">
        <f>Source!G30</f>
        <v>Отдельно устанавливаемый: преобразователь или блок питания</v>
      </c>
      <c r="D65" s="37" t="str">
        <f>Source!H30</f>
        <v>ШТ</v>
      </c>
      <c r="E65" s="11"/>
      <c r="F65" s="38"/>
      <c r="G65" s="39"/>
      <c r="H65" s="38"/>
      <c r="I65" s="39"/>
      <c r="J65" s="39"/>
      <c r="K65" s="38"/>
      <c r="L65" s="40"/>
      <c r="S65">
        <f>ROUND((Source!FX30/100)*((ROUND(Source!AF30*Source!I30, 2)+ROUND(Source!AE30*Source!I30, 2))), 2)</f>
        <v>110.91</v>
      </c>
      <c r="T65">
        <f>Source!X30</f>
        <v>110.91</v>
      </c>
      <c r="U65">
        <f>ROUND((Source!FY30/100)*((ROUND(Source!AF30*Source!I30, 2)+ROUND(Source!AE30*Source!I30, 2))), 2)</f>
        <v>56.69</v>
      </c>
      <c r="V65">
        <f>Source!Y30</f>
        <v>56.69</v>
      </c>
    </row>
    <row r="66" spans="1:26" ht="14.25" x14ac:dyDescent="0.2">
      <c r="A66" s="66"/>
      <c r="B66" s="66"/>
      <c r="C66" s="66" t="s">
        <v>569</v>
      </c>
      <c r="D66" s="37"/>
      <c r="E66" s="11"/>
      <c r="F66" s="38"/>
      <c r="G66" s="39"/>
      <c r="H66" s="38"/>
      <c r="I66" s="39"/>
      <c r="J66" s="39"/>
      <c r="K66" s="38"/>
      <c r="L66" s="40"/>
      <c r="R66">
        <f>H66</f>
        <v>0</v>
      </c>
    </row>
    <row r="67" spans="1:26" ht="14.25" x14ac:dyDescent="0.2">
      <c r="A67" s="66"/>
      <c r="B67" s="66"/>
      <c r="C67" s="66" t="s">
        <v>263</v>
      </c>
      <c r="D67" s="37"/>
      <c r="E67" s="11"/>
      <c r="F67" s="38"/>
      <c r="G67" s="39"/>
      <c r="H67" s="38"/>
      <c r="I67" s="39"/>
      <c r="J67" s="39"/>
      <c r="K67" s="38"/>
      <c r="L67" s="40"/>
    </row>
    <row r="68" spans="1:26" ht="14.25" x14ac:dyDescent="0.2">
      <c r="A68" s="66"/>
      <c r="B68" s="66"/>
      <c r="C68" s="66" t="s">
        <v>580</v>
      </c>
      <c r="D68" s="37"/>
      <c r="E68" s="11"/>
      <c r="F68" s="38"/>
      <c r="G68" s="39"/>
      <c r="H68" s="50"/>
      <c r="I68" s="39"/>
      <c r="J68" s="39"/>
      <c r="K68" s="50"/>
      <c r="L68" s="40"/>
      <c r="R68">
        <f>H68</f>
        <v>0</v>
      </c>
    </row>
    <row r="69" spans="1:26" ht="14.25" x14ac:dyDescent="0.2">
      <c r="A69" s="66"/>
      <c r="B69" s="66"/>
      <c r="C69" s="66" t="s">
        <v>570</v>
      </c>
      <c r="D69" s="37"/>
      <c r="E69" s="11"/>
      <c r="F69" s="38"/>
      <c r="G69" s="39"/>
      <c r="H69" s="38"/>
      <c r="I69" s="39"/>
      <c r="J69" s="39"/>
      <c r="K69" s="38"/>
      <c r="L69" s="40"/>
    </row>
    <row r="70" spans="1:26" ht="14.25" x14ac:dyDescent="0.2">
      <c r="A70" s="66"/>
      <c r="B70" s="66"/>
      <c r="C70" s="66" t="s">
        <v>571</v>
      </c>
      <c r="D70" s="37" t="s">
        <v>572</v>
      </c>
      <c r="E70" s="11"/>
      <c r="F70" s="70"/>
      <c r="G70" s="39"/>
      <c r="H70" s="38"/>
      <c r="I70" s="41"/>
      <c r="J70" s="36"/>
      <c r="K70" s="38"/>
      <c r="L70" s="40"/>
    </row>
    <row r="71" spans="1:26" ht="14.25" x14ac:dyDescent="0.2">
      <c r="A71" s="66"/>
      <c r="B71" s="66"/>
      <c r="C71" s="66" t="s">
        <v>573</v>
      </c>
      <c r="D71" s="37" t="s">
        <v>572</v>
      </c>
      <c r="E71" s="11"/>
      <c r="F71" s="70"/>
      <c r="G71" s="39"/>
      <c r="H71" s="38"/>
      <c r="I71" s="41"/>
      <c r="J71" s="36"/>
      <c r="K71" s="38"/>
      <c r="L71" s="40"/>
    </row>
    <row r="72" spans="1:26" ht="14.25" x14ac:dyDescent="0.2">
      <c r="A72" s="66"/>
      <c r="B72" s="66"/>
      <c r="C72" s="66" t="s">
        <v>574</v>
      </c>
      <c r="D72" s="37" t="s">
        <v>575</v>
      </c>
      <c r="E72" s="11"/>
      <c r="F72" s="38"/>
      <c r="G72" s="39"/>
      <c r="H72" s="38"/>
      <c r="I72" s="39"/>
      <c r="J72" s="39"/>
      <c r="K72" s="38"/>
      <c r="L72" s="42"/>
    </row>
    <row r="73" spans="1:26" ht="42.75" x14ac:dyDescent="0.2">
      <c r="A73" s="67" t="s">
        <v>46</v>
      </c>
      <c r="B73" s="67" t="str">
        <f>Source!F31</f>
        <v>62.4.02.02-0046</v>
      </c>
      <c r="C73" s="67" t="s">
        <v>581</v>
      </c>
      <c r="D73" s="43" t="str">
        <f>Source!H31</f>
        <v>ШТ</v>
      </c>
      <c r="E73" s="44"/>
      <c r="F73" s="45"/>
      <c r="G73" s="46"/>
      <c r="H73" s="45"/>
      <c r="I73" s="47"/>
      <c r="J73" s="47"/>
      <c r="K73" s="45"/>
      <c r="L73" s="48"/>
      <c r="S73">
        <f>ROUND((Source!FX31/100)*((ROUND(Source!AF31*Source!I31, 2)+ROUND(Source!AE31*Source!I31, 2))), 2)</f>
        <v>0</v>
      </c>
      <c r="T73">
        <f>Source!X31</f>
        <v>0</v>
      </c>
      <c r="U73">
        <f>ROUND((Source!FY31/100)*((ROUND(Source!AF31*Source!I31, 2)+ROUND(Source!AE31*Source!I31, 2))), 2)</f>
        <v>0</v>
      </c>
      <c r="V73">
        <f>Source!Y31</f>
        <v>0</v>
      </c>
      <c r="W73">
        <f>IF(Source!BI31&lt;=1,H73, 0)</f>
        <v>0</v>
      </c>
      <c r="X73">
        <f>IF(Source!BI31=2,H73, 0)</f>
        <v>0</v>
      </c>
      <c r="Y73">
        <f>IF(Source!BI31=3,H73, 0)</f>
        <v>0</v>
      </c>
      <c r="Z73">
        <f>IF(Source!BI31=4,H73, 0)</f>
        <v>0</v>
      </c>
    </row>
    <row r="74" spans="1:26" ht="15" x14ac:dyDescent="0.25">
      <c r="G74" s="104"/>
      <c r="H74" s="104"/>
      <c r="J74" s="104"/>
      <c r="K74" s="104"/>
      <c r="L74" s="49"/>
      <c r="O74" s="31">
        <f>G74</f>
        <v>0</v>
      </c>
      <c r="P74" s="31">
        <f>J74</f>
        <v>0</v>
      </c>
      <c r="Q74" s="31">
        <f>L74</f>
        <v>0</v>
      </c>
      <c r="W74">
        <f>IF(Source!BI30&lt;=1,H66+H67+H69+H70+H71, 0)</f>
        <v>0</v>
      </c>
      <c r="X74">
        <f>IF(Source!BI30=2,H66+H67+H69+H70+H71, 0)</f>
        <v>0</v>
      </c>
      <c r="Y74">
        <f>IF(Source!BI30=3,H66+H67+H69+H70+H71, 0)</f>
        <v>0</v>
      </c>
      <c r="Z74">
        <f>IF(Source!BI30=4,H66+H67+H69+H70+H71, 0)</f>
        <v>0</v>
      </c>
    </row>
    <row r="75" spans="1:26" ht="92.25" x14ac:dyDescent="0.2">
      <c r="A75" s="66">
        <v>5</v>
      </c>
      <c r="B75" s="66" t="s">
        <v>582</v>
      </c>
      <c r="C75" s="66" t="str">
        <f>Source!G32</f>
        <v>Шкаф или панель коммутации связи и сигнализации на стене или в нише, количество пар: до 20</v>
      </c>
      <c r="D75" s="37" t="str">
        <f>Source!H32</f>
        <v>ШТ</v>
      </c>
      <c r="E75" s="11"/>
      <c r="F75" s="38"/>
      <c r="G75" s="39"/>
      <c r="H75" s="38"/>
      <c r="I75" s="39"/>
      <c r="J75" s="39"/>
      <c r="K75" s="38"/>
      <c r="L75" s="40"/>
      <c r="S75">
        <f>ROUND((Source!FX32/100)*((ROUND(Source!AF32*Source!I32, 2)+ROUND(Source!AE32*Source!I32, 2))), 2)</f>
        <v>315.32</v>
      </c>
      <c r="T75">
        <f>Source!X32</f>
        <v>315.32</v>
      </c>
      <c r="U75">
        <f>ROUND((Source!FY32/100)*((ROUND(Source!AF32*Source!I32, 2)+ROUND(Source!AE32*Source!I32, 2))), 2)</f>
        <v>175.92</v>
      </c>
      <c r="V75">
        <f>Source!Y32</f>
        <v>175.92</v>
      </c>
    </row>
    <row r="76" spans="1:26" ht="14.25" x14ac:dyDescent="0.2">
      <c r="A76" s="66"/>
      <c r="B76" s="66"/>
      <c r="C76" s="66" t="s">
        <v>569</v>
      </c>
      <c r="D76" s="37"/>
      <c r="E76" s="11"/>
      <c r="F76" s="38"/>
      <c r="G76" s="39"/>
      <c r="H76" s="38"/>
      <c r="I76" s="39"/>
      <c r="J76" s="39"/>
      <c r="K76" s="38"/>
      <c r="L76" s="40"/>
      <c r="R76">
        <f>H76</f>
        <v>0</v>
      </c>
    </row>
    <row r="77" spans="1:26" ht="14.25" x14ac:dyDescent="0.2">
      <c r="A77" s="66"/>
      <c r="B77" s="66"/>
      <c r="C77" s="66" t="s">
        <v>570</v>
      </c>
      <c r="D77" s="37"/>
      <c r="E77" s="11"/>
      <c r="F77" s="38"/>
      <c r="G77" s="39"/>
      <c r="H77" s="38"/>
      <c r="I77" s="39"/>
      <c r="J77" s="39"/>
      <c r="K77" s="38"/>
      <c r="L77" s="40"/>
    </row>
    <row r="78" spans="1:26" ht="14.25" x14ac:dyDescent="0.2">
      <c r="A78" s="66"/>
      <c r="B78" s="66"/>
      <c r="C78" s="66" t="s">
        <v>571</v>
      </c>
      <c r="D78" s="37" t="s">
        <v>572</v>
      </c>
      <c r="E78" s="11"/>
      <c r="F78" s="70"/>
      <c r="G78" s="39"/>
      <c r="H78" s="38"/>
      <c r="I78" s="41"/>
      <c r="J78" s="36"/>
      <c r="K78" s="38"/>
      <c r="L78" s="40"/>
    </row>
    <row r="79" spans="1:26" ht="14.25" x14ac:dyDescent="0.2">
      <c r="A79" s="66"/>
      <c r="B79" s="66"/>
      <c r="C79" s="66" t="s">
        <v>573</v>
      </c>
      <c r="D79" s="37" t="s">
        <v>572</v>
      </c>
      <c r="E79" s="11"/>
      <c r="F79" s="70"/>
      <c r="G79" s="39"/>
      <c r="H79" s="38"/>
      <c r="I79" s="41"/>
      <c r="J79" s="36"/>
      <c r="K79" s="38"/>
      <c r="L79" s="40"/>
    </row>
    <row r="80" spans="1:26" ht="14.25" x14ac:dyDescent="0.2">
      <c r="A80" s="66"/>
      <c r="B80" s="66"/>
      <c r="C80" s="66" t="s">
        <v>574</v>
      </c>
      <c r="D80" s="37" t="s">
        <v>575</v>
      </c>
      <c r="E80" s="11"/>
      <c r="F80" s="38"/>
      <c r="G80" s="39"/>
      <c r="H80" s="38"/>
      <c r="I80" s="39"/>
      <c r="J80" s="39"/>
      <c r="K80" s="38"/>
      <c r="L80" s="42"/>
    </row>
    <row r="81" spans="1:26" ht="42.75" x14ac:dyDescent="0.2">
      <c r="A81" s="68" t="s">
        <v>54</v>
      </c>
      <c r="B81" s="68" t="str">
        <f>Source!F33</f>
        <v>цена поставщика</v>
      </c>
      <c r="C81" s="68" t="s">
        <v>583</v>
      </c>
      <c r="D81" s="51" t="str">
        <f>Source!H33</f>
        <v>ШТ</v>
      </c>
      <c r="E81" s="52"/>
      <c r="F81" s="53"/>
      <c r="G81" s="54"/>
      <c r="H81" s="53"/>
      <c r="I81" s="55"/>
      <c r="J81" s="55"/>
      <c r="K81" s="53"/>
      <c r="L81" s="56"/>
      <c r="S81">
        <f>ROUND((Source!FX33/100)*((ROUND(Source!AF33*Source!I33, 2)+ROUND(Source!AE33*Source!I33, 2))), 2)</f>
        <v>0</v>
      </c>
      <c r="T81">
        <f>Source!X33</f>
        <v>0</v>
      </c>
      <c r="U81">
        <f>ROUND((Source!FY33/100)*((ROUND(Source!AF33*Source!I33, 2)+ROUND(Source!AE33*Source!I33, 2))), 2)</f>
        <v>0</v>
      </c>
      <c r="V81">
        <f>Source!Y33</f>
        <v>0</v>
      </c>
      <c r="W81">
        <f>IF(Source!BI33&lt;=1,H81, 0)</f>
        <v>0</v>
      </c>
      <c r="X81">
        <f>IF(Source!BI33=2,H81, 0)</f>
        <v>0</v>
      </c>
      <c r="Y81">
        <f>IF(Source!BI33=3,H81, 0)</f>
        <v>0</v>
      </c>
      <c r="Z81">
        <f>IF(Source!BI33=4,H81, 0)</f>
        <v>0</v>
      </c>
    </row>
    <row r="82" spans="1:26" ht="15" x14ac:dyDescent="0.25">
      <c r="G82" s="104">
        <f>H76+H77+H78+H79+SUM(H81:H81)</f>
        <v>0</v>
      </c>
      <c r="H82" s="104"/>
      <c r="J82" s="104">
        <f>K76+K77+K78+K79+SUM(K81:K81)</f>
        <v>0</v>
      </c>
      <c r="K82" s="104"/>
      <c r="L82" s="49"/>
      <c r="O82" s="31">
        <f>G82</f>
        <v>0</v>
      </c>
      <c r="P82" s="31">
        <f>J82</f>
        <v>0</v>
      </c>
      <c r="Q82" s="31">
        <f>L82</f>
        <v>0</v>
      </c>
      <c r="W82">
        <f>IF(Source!BI32&lt;=1,H76+H77+H78+H79, 0)</f>
        <v>0</v>
      </c>
      <c r="X82">
        <f>IF(Source!BI32=2,H76+H77+H78+H79, 0)</f>
        <v>0</v>
      </c>
      <c r="Y82">
        <f>IF(Source!BI32=3,H76+H77+H78+H79, 0)</f>
        <v>0</v>
      </c>
      <c r="Z82">
        <f>IF(Source!BI32=4,H76+H77+H78+H79, 0)</f>
        <v>0</v>
      </c>
    </row>
    <row r="83" spans="1:26" ht="92.25" x14ac:dyDescent="0.2">
      <c r="A83" s="69">
        <v>6</v>
      </c>
      <c r="B83" s="69" t="s">
        <v>585</v>
      </c>
      <c r="C83" s="69" t="s">
        <v>584</v>
      </c>
      <c r="D83" s="57" t="str">
        <f>Source!H34</f>
        <v>ШТ</v>
      </c>
      <c r="E83" s="58"/>
      <c r="F83" s="59"/>
      <c r="G83" s="60"/>
      <c r="H83" s="59"/>
      <c r="I83" s="60"/>
      <c r="J83" s="60"/>
      <c r="K83" s="59"/>
      <c r="L83" s="61"/>
      <c r="S83">
        <f>ROUND((Source!FX34/100)*((ROUND(Source!AF34*Source!I34, 2)+ROUND(Source!AE34*Source!I34, 2))), 2)</f>
        <v>215.03</v>
      </c>
      <c r="T83">
        <f>Source!X34</f>
        <v>215.03</v>
      </c>
      <c r="U83">
        <f>ROUND((Source!FY34/100)*((ROUND(Source!AF34*Source!I34, 2)+ROUND(Source!AE34*Source!I34, 2))), 2)</f>
        <v>109.9</v>
      </c>
      <c r="V83">
        <f>Source!Y34</f>
        <v>109.9</v>
      </c>
    </row>
    <row r="84" spans="1:26" ht="14.25" x14ac:dyDescent="0.2">
      <c r="A84" s="66"/>
      <c r="B84" s="66"/>
      <c r="C84" s="66" t="s">
        <v>569</v>
      </c>
      <c r="D84" s="37"/>
      <c r="E84" s="11"/>
      <c r="F84" s="38"/>
      <c r="G84" s="39"/>
      <c r="H84" s="38"/>
      <c r="I84" s="39"/>
      <c r="J84" s="39"/>
      <c r="K84" s="38"/>
      <c r="L84" s="40"/>
      <c r="R84">
        <f>H84</f>
        <v>0</v>
      </c>
    </row>
    <row r="85" spans="1:26" ht="14.25" x14ac:dyDescent="0.2">
      <c r="A85" s="66"/>
      <c r="B85" s="66"/>
      <c r="C85" s="66" t="s">
        <v>570</v>
      </c>
      <c r="D85" s="37"/>
      <c r="E85" s="11"/>
      <c r="F85" s="38"/>
      <c r="G85" s="39"/>
      <c r="H85" s="38"/>
      <c r="I85" s="39"/>
      <c r="J85" s="39"/>
      <c r="K85" s="38"/>
      <c r="L85" s="40"/>
    </row>
    <row r="86" spans="1:26" ht="14.25" x14ac:dyDescent="0.2">
      <c r="A86" s="66"/>
      <c r="B86" s="66"/>
      <c r="C86" s="66" t="s">
        <v>571</v>
      </c>
      <c r="D86" s="37" t="s">
        <v>572</v>
      </c>
      <c r="E86" s="11"/>
      <c r="F86" s="70"/>
      <c r="G86" s="39"/>
      <c r="H86" s="38"/>
      <c r="I86" s="41"/>
      <c r="J86" s="36"/>
      <c r="K86" s="38"/>
      <c r="L86" s="40"/>
    </row>
    <row r="87" spans="1:26" ht="14.25" x14ac:dyDescent="0.2">
      <c r="A87" s="66"/>
      <c r="B87" s="66"/>
      <c r="C87" s="66" t="s">
        <v>573</v>
      </c>
      <c r="D87" s="37" t="s">
        <v>572</v>
      </c>
      <c r="E87" s="11"/>
      <c r="F87" s="70"/>
      <c r="G87" s="39"/>
      <c r="H87" s="38"/>
      <c r="I87" s="41"/>
      <c r="J87" s="36"/>
      <c r="K87" s="38"/>
      <c r="L87" s="40"/>
    </row>
    <row r="88" spans="1:26" ht="14.25" x14ac:dyDescent="0.2">
      <c r="A88" s="66"/>
      <c r="B88" s="66"/>
      <c r="C88" s="66" t="s">
        <v>574</v>
      </c>
      <c r="D88" s="37" t="s">
        <v>575</v>
      </c>
      <c r="E88" s="11"/>
      <c r="F88" s="38"/>
      <c r="G88" s="39"/>
      <c r="H88" s="38"/>
      <c r="I88" s="39"/>
      <c r="J88" s="39"/>
      <c r="K88" s="38"/>
      <c r="L88" s="42"/>
    </row>
    <row r="89" spans="1:26" ht="42.75" x14ac:dyDescent="0.2">
      <c r="A89" s="67" t="s">
        <v>61</v>
      </c>
      <c r="B89" s="67" t="str">
        <f>Source!F35</f>
        <v>61.1.04.03-1006</v>
      </c>
      <c r="C89" s="67" t="s">
        <v>586</v>
      </c>
      <c r="D89" s="43" t="str">
        <f>Source!H35</f>
        <v>ШТ</v>
      </c>
      <c r="E89" s="44"/>
      <c r="F89" s="45"/>
      <c r="G89" s="46"/>
      <c r="H89" s="45"/>
      <c r="I89" s="47"/>
      <c r="J89" s="47"/>
      <c r="K89" s="45"/>
      <c r="L89" s="48"/>
      <c r="S89">
        <f>ROUND((Source!FX35/100)*((ROUND(Source!AF35*Source!I35, 2)+ROUND(Source!AE35*Source!I35, 2))), 2)</f>
        <v>0</v>
      </c>
      <c r="T89">
        <f>Source!X35</f>
        <v>0</v>
      </c>
      <c r="U89">
        <f>ROUND((Source!FY35/100)*((ROUND(Source!AF35*Source!I35, 2)+ROUND(Source!AE35*Source!I35, 2))), 2)</f>
        <v>0</v>
      </c>
      <c r="V89">
        <f>Source!Y35</f>
        <v>0</v>
      </c>
      <c r="W89">
        <f>IF(Source!BI35&lt;=1,H89, 0)</f>
        <v>0</v>
      </c>
      <c r="X89">
        <f>IF(Source!BI35=2,H89, 0)</f>
        <v>0</v>
      </c>
      <c r="Y89">
        <f>IF(Source!BI35=3,H89, 0)</f>
        <v>0</v>
      </c>
      <c r="Z89">
        <f>IF(Source!BI35=4,H89, 0)</f>
        <v>0</v>
      </c>
    </row>
    <row r="90" spans="1:26" ht="15" x14ac:dyDescent="0.25">
      <c r="A90" s="33"/>
      <c r="B90" s="33"/>
      <c r="C90" s="33"/>
      <c r="D90" s="33"/>
      <c r="E90" s="33"/>
      <c r="F90" s="33"/>
      <c r="G90" s="106"/>
      <c r="H90" s="106"/>
      <c r="I90" s="33"/>
      <c r="J90" s="106"/>
      <c r="K90" s="106"/>
      <c r="L90" s="62"/>
      <c r="O90" s="31">
        <f>G90</f>
        <v>0</v>
      </c>
      <c r="P90" s="31">
        <f>J90</f>
        <v>0</v>
      </c>
      <c r="Q90" s="31">
        <f>L90</f>
        <v>0</v>
      </c>
      <c r="W90">
        <f>IF(Source!BI34&lt;=1,H84+H85+H86+H87, 0)</f>
        <v>0</v>
      </c>
      <c r="X90">
        <f>IF(Source!BI34=2,H84+H85+H86+H87, 0)</f>
        <v>0</v>
      </c>
      <c r="Y90">
        <f>IF(Source!BI34=3,H84+H85+H86+H87, 0)</f>
        <v>0</v>
      </c>
      <c r="Z90">
        <f>IF(Source!BI34=4,H84+H85+H86+H87, 0)</f>
        <v>0</v>
      </c>
    </row>
    <row r="91" spans="1:26" ht="92.25" x14ac:dyDescent="0.2">
      <c r="A91" s="66">
        <v>7</v>
      </c>
      <c r="B91" s="66" t="s">
        <v>579</v>
      </c>
      <c r="C91" s="66" t="str">
        <f>Source!G36</f>
        <v>Отдельно устанавливаемый: преобразователь или блок питания</v>
      </c>
      <c r="D91" s="37" t="str">
        <f>Source!H36</f>
        <v>ШТ</v>
      </c>
      <c r="E91" s="11"/>
      <c r="F91" s="38"/>
      <c r="G91" s="39"/>
      <c r="H91" s="38"/>
      <c r="I91" s="39"/>
      <c r="J91" s="39"/>
      <c r="K91" s="38"/>
      <c r="L91" s="40"/>
      <c r="S91">
        <f>ROUND((Source!FX36/100)*((ROUND(Source!AF36*Source!I36, 2)+ROUND(Source!AE36*Source!I36, 2))), 2)</f>
        <v>665.44</v>
      </c>
      <c r="T91">
        <f>Source!X36</f>
        <v>665.44</v>
      </c>
      <c r="U91">
        <f>ROUND((Source!FY36/100)*((ROUND(Source!AF36*Source!I36, 2)+ROUND(Source!AE36*Source!I36, 2))), 2)</f>
        <v>340.11</v>
      </c>
      <c r="V91">
        <f>Source!Y36</f>
        <v>340.11</v>
      </c>
    </row>
    <row r="92" spans="1:26" ht="14.25" x14ac:dyDescent="0.2">
      <c r="A92" s="66"/>
      <c r="B92" s="66"/>
      <c r="C92" s="66" t="s">
        <v>569</v>
      </c>
      <c r="D92" s="37"/>
      <c r="E92" s="11"/>
      <c r="F92" s="38"/>
      <c r="G92" s="39"/>
      <c r="H92" s="38"/>
      <c r="I92" s="39"/>
      <c r="J92" s="39"/>
      <c r="K92" s="38"/>
      <c r="L92" s="40"/>
      <c r="R92">
        <f>H92</f>
        <v>0</v>
      </c>
    </row>
    <row r="93" spans="1:26" ht="14.25" x14ac:dyDescent="0.2">
      <c r="A93" s="66"/>
      <c r="B93" s="66"/>
      <c r="C93" s="66" t="s">
        <v>263</v>
      </c>
      <c r="D93" s="37"/>
      <c r="E93" s="11"/>
      <c r="F93" s="38"/>
      <c r="G93" s="39"/>
      <c r="H93" s="38"/>
      <c r="I93" s="39"/>
      <c r="J93" s="39"/>
      <c r="K93" s="38"/>
      <c r="L93" s="40"/>
    </row>
    <row r="94" spans="1:26" ht="14.25" x14ac:dyDescent="0.2">
      <c r="A94" s="66"/>
      <c r="B94" s="66"/>
      <c r="C94" s="66" t="s">
        <v>580</v>
      </c>
      <c r="D94" s="37"/>
      <c r="E94" s="11"/>
      <c r="F94" s="38"/>
      <c r="G94" s="39"/>
      <c r="H94" s="50"/>
      <c r="I94" s="39"/>
      <c r="J94" s="39"/>
      <c r="K94" s="50"/>
      <c r="L94" s="40"/>
      <c r="R94">
        <f>H94</f>
        <v>0</v>
      </c>
    </row>
    <row r="95" spans="1:26" ht="14.25" x14ac:dyDescent="0.2">
      <c r="A95" s="66"/>
      <c r="B95" s="66"/>
      <c r="C95" s="66" t="s">
        <v>570</v>
      </c>
      <c r="D95" s="37"/>
      <c r="E95" s="11"/>
      <c r="F95" s="38"/>
      <c r="G95" s="39"/>
      <c r="H95" s="38"/>
      <c r="I95" s="39"/>
      <c r="J95" s="39"/>
      <c r="K95" s="38"/>
      <c r="L95" s="40"/>
    </row>
    <row r="96" spans="1:26" ht="14.25" x14ac:dyDescent="0.2">
      <c r="A96" s="66"/>
      <c r="B96" s="66"/>
      <c r="C96" s="66" t="s">
        <v>571</v>
      </c>
      <c r="D96" s="37" t="s">
        <v>572</v>
      </c>
      <c r="E96" s="11"/>
      <c r="F96" s="70"/>
      <c r="G96" s="39"/>
      <c r="H96" s="38"/>
      <c r="I96" s="41"/>
      <c r="J96" s="36"/>
      <c r="K96" s="38"/>
      <c r="L96" s="40"/>
    </row>
    <row r="97" spans="1:26" ht="14.25" x14ac:dyDescent="0.2">
      <c r="A97" s="66"/>
      <c r="B97" s="66"/>
      <c r="C97" s="66" t="s">
        <v>573</v>
      </c>
      <c r="D97" s="37" t="s">
        <v>572</v>
      </c>
      <c r="E97" s="11"/>
      <c r="F97" s="70"/>
      <c r="G97" s="39"/>
      <c r="H97" s="38"/>
      <c r="I97" s="41"/>
      <c r="J97" s="36"/>
      <c r="K97" s="38"/>
      <c r="L97" s="40"/>
    </row>
    <row r="98" spans="1:26" ht="14.25" x14ac:dyDescent="0.2">
      <c r="A98" s="66"/>
      <c r="B98" s="66"/>
      <c r="C98" s="66" t="s">
        <v>574</v>
      </c>
      <c r="D98" s="37" t="s">
        <v>575</v>
      </c>
      <c r="E98" s="11"/>
      <c r="F98" s="38"/>
      <c r="G98" s="39"/>
      <c r="H98" s="38"/>
      <c r="I98" s="39"/>
      <c r="J98" s="39"/>
      <c r="K98" s="38"/>
      <c r="L98" s="42"/>
    </row>
    <row r="99" spans="1:26" ht="55.5" x14ac:dyDescent="0.2">
      <c r="A99" s="69" t="s">
        <v>66</v>
      </c>
      <c r="B99" s="69" t="str">
        <f>Source!F37</f>
        <v>цена поставщика</v>
      </c>
      <c r="C99" s="69" t="s">
        <v>587</v>
      </c>
      <c r="D99" s="57" t="str">
        <f>Source!H37</f>
        <v>ШТ</v>
      </c>
      <c r="E99" s="58"/>
      <c r="F99" s="59"/>
      <c r="G99" s="63"/>
      <c r="H99" s="59"/>
      <c r="I99" s="60"/>
      <c r="J99" s="60"/>
      <c r="K99" s="59"/>
      <c r="L99" s="61"/>
      <c r="S99">
        <f>ROUND((Source!FX37/100)*((ROUND(Source!AF37*Source!I37, 2)+ROUND(Source!AE37*Source!I37, 2))), 2)</f>
        <v>0</v>
      </c>
      <c r="T99">
        <f>Source!X37</f>
        <v>0</v>
      </c>
      <c r="U99">
        <f>ROUND((Source!FY37/100)*((ROUND(Source!AF37*Source!I37, 2)+ROUND(Source!AE37*Source!I37, 2))), 2)</f>
        <v>0</v>
      </c>
      <c r="V99">
        <f>Source!Y37</f>
        <v>0</v>
      </c>
      <c r="W99">
        <f>IF(Source!BI37&lt;=1,H99, 0)</f>
        <v>0</v>
      </c>
      <c r="X99">
        <f>IF(Source!BI37=2,H99, 0)</f>
        <v>0</v>
      </c>
      <c r="Y99">
        <f>IF(Source!BI37=3,H99, 0)</f>
        <v>0</v>
      </c>
      <c r="Z99">
        <f>IF(Source!BI37=4,H99, 0)</f>
        <v>0</v>
      </c>
    </row>
    <row r="100" spans="1:26" ht="55.5" x14ac:dyDescent="0.2">
      <c r="A100" s="67" t="s">
        <v>69</v>
      </c>
      <c r="B100" s="67" t="str">
        <f>Source!F38</f>
        <v>цена поставщика</v>
      </c>
      <c r="C100" s="67" t="s">
        <v>588</v>
      </c>
      <c r="D100" s="43" t="str">
        <f>Source!H38</f>
        <v>ШТ</v>
      </c>
      <c r="E100" s="44"/>
      <c r="F100" s="45"/>
      <c r="G100" s="46"/>
      <c r="H100" s="45"/>
      <c r="I100" s="47"/>
      <c r="J100" s="47"/>
      <c r="K100" s="45"/>
      <c r="L100" s="48"/>
      <c r="S100">
        <f>ROUND((Source!FX38/100)*((ROUND(Source!AF38*Source!I38, 2)+ROUND(Source!AE38*Source!I38, 2))), 2)</f>
        <v>0</v>
      </c>
      <c r="T100">
        <f>Source!X38</f>
        <v>0</v>
      </c>
      <c r="U100">
        <f>ROUND((Source!FY38/100)*((ROUND(Source!AF38*Source!I38, 2)+ROUND(Source!AE38*Source!I38, 2))), 2)</f>
        <v>0</v>
      </c>
      <c r="V100">
        <f>Source!Y38</f>
        <v>0</v>
      </c>
      <c r="W100">
        <f>IF(Source!BI38&lt;=1,H100, 0)</f>
        <v>0</v>
      </c>
      <c r="X100">
        <f>IF(Source!BI38=2,H100, 0)</f>
        <v>0</v>
      </c>
      <c r="Y100">
        <f>IF(Source!BI38=3,H100, 0)</f>
        <v>0</v>
      </c>
      <c r="Z100">
        <f>IF(Source!BI38=4,H100, 0)</f>
        <v>0</v>
      </c>
    </row>
    <row r="101" spans="1:26" ht="15" x14ac:dyDescent="0.25">
      <c r="G101" s="104">
        <f>H92+H93+H95+H96+H97+SUM(H99:H100)</f>
        <v>0</v>
      </c>
      <c r="H101" s="104"/>
      <c r="J101" s="104">
        <f>K92+K93+K95+K96+K97+SUM(K99:K100)</f>
        <v>0</v>
      </c>
      <c r="K101" s="104"/>
      <c r="L101" s="49">
        <f>Source!U36</f>
        <v>64.17</v>
      </c>
      <c r="O101" s="31">
        <f>G101</f>
        <v>0</v>
      </c>
      <c r="P101" s="31">
        <f>J101</f>
        <v>0</v>
      </c>
      <c r="Q101" s="31">
        <f>L101</f>
        <v>64.17</v>
      </c>
      <c r="W101">
        <f>IF(Source!BI36&lt;=1,H92+H93+H95+H96+H97, 0)</f>
        <v>0</v>
      </c>
      <c r="X101">
        <f>IF(Source!BI36=2,H92+H93+H95+H96+H97, 0)</f>
        <v>0</v>
      </c>
      <c r="Y101">
        <f>IF(Source!BI36=3,H92+H93+H95+H96+H97, 0)</f>
        <v>0</v>
      </c>
      <c r="Z101">
        <f>IF(Source!BI36=4,H92+H93+H95+H96+H97, 0)</f>
        <v>0</v>
      </c>
    </row>
    <row r="102" spans="1:26" ht="92.25" x14ac:dyDescent="0.2">
      <c r="A102" s="66">
        <v>8</v>
      </c>
      <c r="B102" s="66" t="s">
        <v>589</v>
      </c>
      <c r="C102" s="66" t="str">
        <f>Source!G39</f>
        <v>Устройство оптико-(фото)электрическое,: комплект преобразователей (излучатель, фотоприемник)</v>
      </c>
      <c r="D102" s="37" t="str">
        <f>Source!H39</f>
        <v>КОМПЛ</v>
      </c>
      <c r="E102" s="11"/>
      <c r="F102" s="38"/>
      <c r="G102" s="39"/>
      <c r="H102" s="38"/>
      <c r="I102" s="39"/>
      <c r="J102" s="39"/>
      <c r="K102" s="38"/>
      <c r="L102" s="40"/>
      <c r="S102">
        <f>ROUND((Source!FX39/100)*((ROUND(Source!AF39*Source!I39, 2)+ROUND(Source!AE39*Source!I39, 2))), 2)</f>
        <v>967.82</v>
      </c>
      <c r="T102">
        <f>Source!X39</f>
        <v>967.82</v>
      </c>
      <c r="U102">
        <f>ROUND((Source!FY39/100)*((ROUND(Source!AF39*Source!I39, 2)+ROUND(Source!AE39*Source!I39, 2))), 2)</f>
        <v>494.66</v>
      </c>
      <c r="V102">
        <f>Source!Y39</f>
        <v>494.66</v>
      </c>
    </row>
    <row r="103" spans="1:26" ht="14.25" x14ac:dyDescent="0.2">
      <c r="A103" s="66"/>
      <c r="B103" s="66"/>
      <c r="C103" s="66" t="s">
        <v>569</v>
      </c>
      <c r="D103" s="37"/>
      <c r="E103" s="11"/>
      <c r="F103" s="38"/>
      <c r="G103" s="39"/>
      <c r="H103" s="38"/>
      <c r="I103" s="39"/>
      <c r="J103" s="39"/>
      <c r="K103" s="38"/>
      <c r="L103" s="40"/>
      <c r="R103">
        <f>H103</f>
        <v>0</v>
      </c>
    </row>
    <row r="104" spans="1:26" ht="14.25" x14ac:dyDescent="0.2">
      <c r="A104" s="66"/>
      <c r="B104" s="66"/>
      <c r="C104" s="66" t="s">
        <v>570</v>
      </c>
      <c r="D104" s="37"/>
      <c r="E104" s="11"/>
      <c r="F104" s="38"/>
      <c r="G104" s="39"/>
      <c r="H104" s="38"/>
      <c r="I104" s="39"/>
      <c r="J104" s="39"/>
      <c r="K104" s="38"/>
      <c r="L104" s="40"/>
    </row>
    <row r="105" spans="1:26" ht="14.25" x14ac:dyDescent="0.2">
      <c r="A105" s="66"/>
      <c r="B105" s="66"/>
      <c r="C105" s="66" t="s">
        <v>571</v>
      </c>
      <c r="D105" s="37" t="s">
        <v>572</v>
      </c>
      <c r="E105" s="11"/>
      <c r="F105" s="70"/>
      <c r="G105" s="39"/>
      <c r="H105" s="38"/>
      <c r="I105" s="41"/>
      <c r="J105" s="36"/>
      <c r="K105" s="38"/>
      <c r="L105" s="40"/>
    </row>
    <row r="106" spans="1:26" ht="14.25" x14ac:dyDescent="0.2">
      <c r="A106" s="66"/>
      <c r="B106" s="66"/>
      <c r="C106" s="66" t="s">
        <v>573</v>
      </c>
      <c r="D106" s="37" t="s">
        <v>572</v>
      </c>
      <c r="E106" s="11"/>
      <c r="F106" s="70"/>
      <c r="G106" s="39"/>
      <c r="H106" s="38"/>
      <c r="I106" s="41"/>
      <c r="J106" s="36"/>
      <c r="K106" s="38"/>
      <c r="L106" s="40"/>
    </row>
    <row r="107" spans="1:26" ht="14.25" x14ac:dyDescent="0.2">
      <c r="A107" s="66"/>
      <c r="B107" s="66"/>
      <c r="C107" s="66" t="s">
        <v>574</v>
      </c>
      <c r="D107" s="37" t="s">
        <v>575</v>
      </c>
      <c r="E107" s="11"/>
      <c r="F107" s="38"/>
      <c r="G107" s="39"/>
      <c r="H107" s="38"/>
      <c r="I107" s="39"/>
      <c r="J107" s="39"/>
      <c r="K107" s="38"/>
      <c r="L107" s="42"/>
    </row>
    <row r="108" spans="1:26" ht="98.25" x14ac:dyDescent="0.2">
      <c r="A108" s="69" t="s">
        <v>77</v>
      </c>
      <c r="B108" s="69" t="str">
        <f>Source!F40</f>
        <v>цена поставщика</v>
      </c>
      <c r="C108" s="69" t="s">
        <v>590</v>
      </c>
      <c r="D108" s="57" t="str">
        <f>Source!H40</f>
        <v>ШТ</v>
      </c>
      <c r="E108" s="58"/>
      <c r="F108" s="59"/>
      <c r="G108" s="63"/>
      <c r="H108" s="59"/>
      <c r="I108" s="60"/>
      <c r="J108" s="60"/>
      <c r="K108" s="59"/>
      <c r="L108" s="61"/>
      <c r="S108">
        <f>ROUND((Source!FX40/100)*((ROUND(Source!AF40*Source!I40, 2)+ROUND(Source!AE40*Source!I40, 2))), 2)</f>
        <v>0</v>
      </c>
      <c r="T108">
        <f>Source!X40</f>
        <v>0</v>
      </c>
      <c r="U108">
        <f>ROUND((Source!FY40/100)*((ROUND(Source!AF40*Source!I40, 2)+ROUND(Source!AE40*Source!I40, 2))), 2)</f>
        <v>0</v>
      </c>
      <c r="V108">
        <f>Source!Y40</f>
        <v>0</v>
      </c>
      <c r="W108">
        <f>IF(Source!BI40&lt;=1,H108, 0)</f>
        <v>0</v>
      </c>
      <c r="X108">
        <f>IF(Source!BI40=2,H108, 0)</f>
        <v>0</v>
      </c>
      <c r="Y108">
        <f>IF(Source!BI40=3,H108, 0)</f>
        <v>0</v>
      </c>
      <c r="Z108">
        <f>IF(Source!BI40=4,H108, 0)</f>
        <v>0</v>
      </c>
    </row>
    <row r="109" spans="1:26" ht="98.25" x14ac:dyDescent="0.2">
      <c r="A109" s="69" t="s">
        <v>80</v>
      </c>
      <c r="B109" s="69" t="str">
        <f>Source!F41</f>
        <v>цена поставщика</v>
      </c>
      <c r="C109" s="69" t="s">
        <v>591</v>
      </c>
      <c r="D109" s="57" t="str">
        <f>Source!H41</f>
        <v>ШТ</v>
      </c>
      <c r="E109" s="58"/>
      <c r="F109" s="59"/>
      <c r="G109" s="63"/>
      <c r="H109" s="59"/>
      <c r="I109" s="60"/>
      <c r="J109" s="60"/>
      <c r="K109" s="59"/>
      <c r="L109" s="61"/>
      <c r="S109">
        <f>ROUND((Source!FX41/100)*((ROUND(Source!AF41*Source!I41, 2)+ROUND(Source!AE41*Source!I41, 2))), 2)</f>
        <v>0</v>
      </c>
      <c r="T109">
        <f>Source!X41</f>
        <v>0</v>
      </c>
      <c r="U109">
        <f>ROUND((Source!FY41/100)*((ROUND(Source!AF41*Source!I41, 2)+ROUND(Source!AE41*Source!I41, 2))), 2)</f>
        <v>0</v>
      </c>
      <c r="V109">
        <f>Source!Y41</f>
        <v>0</v>
      </c>
      <c r="W109">
        <f>IF(Source!BI41&lt;=1,H109, 0)</f>
        <v>0</v>
      </c>
      <c r="X109">
        <f>IF(Source!BI41=2,H109, 0)</f>
        <v>0</v>
      </c>
      <c r="Y109">
        <f>IF(Source!BI41=3,H109, 0)</f>
        <v>0</v>
      </c>
      <c r="Z109">
        <f>IF(Source!BI41=4,H109, 0)</f>
        <v>0</v>
      </c>
    </row>
    <row r="110" spans="1:26" ht="69.75" x14ac:dyDescent="0.2">
      <c r="A110" s="67" t="s">
        <v>83</v>
      </c>
      <c r="B110" s="67" t="str">
        <f>Source!F42</f>
        <v>цена поставщика</v>
      </c>
      <c r="C110" s="67" t="s">
        <v>592</v>
      </c>
      <c r="D110" s="43" t="str">
        <f>Source!H42</f>
        <v>ШТ</v>
      </c>
      <c r="E110" s="44"/>
      <c r="F110" s="45"/>
      <c r="G110" s="46"/>
      <c r="H110" s="45"/>
      <c r="I110" s="47"/>
      <c r="J110" s="47"/>
      <c r="K110" s="45"/>
      <c r="L110" s="48"/>
      <c r="S110">
        <f>ROUND((Source!FX42/100)*((ROUND(Source!AF42*Source!I42, 2)+ROUND(Source!AE42*Source!I42, 2))), 2)</f>
        <v>0</v>
      </c>
      <c r="T110">
        <f>Source!X42</f>
        <v>0</v>
      </c>
      <c r="U110">
        <f>ROUND((Source!FY42/100)*((ROUND(Source!AF42*Source!I42, 2)+ROUND(Source!AE42*Source!I42, 2))), 2)</f>
        <v>0</v>
      </c>
      <c r="V110">
        <f>Source!Y42</f>
        <v>0</v>
      </c>
      <c r="W110">
        <f>IF(Source!BI42&lt;=1,H110, 0)</f>
        <v>0</v>
      </c>
      <c r="X110">
        <f>IF(Source!BI42=2,H110, 0)</f>
        <v>0</v>
      </c>
      <c r="Y110">
        <f>IF(Source!BI42=3,H110, 0)</f>
        <v>0</v>
      </c>
      <c r="Z110">
        <f>IF(Source!BI42=4,H110, 0)</f>
        <v>0</v>
      </c>
    </row>
    <row r="111" spans="1:26" ht="15" x14ac:dyDescent="0.25">
      <c r="G111" s="104"/>
      <c r="H111" s="104"/>
      <c r="J111" s="104"/>
      <c r="K111" s="104"/>
      <c r="L111" s="49"/>
      <c r="O111" s="31">
        <f>G111</f>
        <v>0</v>
      </c>
      <c r="P111" s="31">
        <f>J111</f>
        <v>0</v>
      </c>
      <c r="Q111" s="31">
        <f>L111</f>
        <v>0</v>
      </c>
      <c r="W111">
        <f>IF(Source!BI39&lt;=1,H103+H104+H105+H106, 0)</f>
        <v>0</v>
      </c>
      <c r="X111">
        <f>IF(Source!BI39=2,H103+H104+H105+H106, 0)</f>
        <v>0</v>
      </c>
      <c r="Y111">
        <f>IF(Source!BI39=3,H103+H104+H105+H106, 0)</f>
        <v>0</v>
      </c>
      <c r="Z111">
        <f>IF(Source!BI39=4,H103+H104+H105+H106, 0)</f>
        <v>0</v>
      </c>
    </row>
    <row r="112" spans="1:26" ht="92.25" x14ac:dyDescent="0.2">
      <c r="A112" s="66">
        <v>9</v>
      </c>
      <c r="B112" s="66" t="s">
        <v>593</v>
      </c>
      <c r="C112" s="66" t="str">
        <f>Source!G43</f>
        <v>Конструкция для установки извещателя</v>
      </c>
      <c r="D112" s="37" t="str">
        <f>Source!H43</f>
        <v>ШТ</v>
      </c>
      <c r="E112" s="11"/>
      <c r="F112" s="38"/>
      <c r="G112" s="39"/>
      <c r="H112" s="38"/>
      <c r="I112" s="39"/>
      <c r="J112" s="39"/>
      <c r="K112" s="38"/>
      <c r="L112" s="40"/>
      <c r="S112">
        <f>ROUND((Source!FX43/100)*((ROUND(Source!AF43*Source!I43, 2)+ROUND(Source!AE43*Source!I43, 2))), 2)</f>
        <v>104.76</v>
      </c>
      <c r="T112">
        <f>Source!X43</f>
        <v>104.76</v>
      </c>
      <c r="U112">
        <f>ROUND((Source!FY43/100)*((ROUND(Source!AF43*Source!I43, 2)+ROUND(Source!AE43*Source!I43, 2))), 2)</f>
        <v>53.54</v>
      </c>
      <c r="V112">
        <f>Source!Y43</f>
        <v>53.54</v>
      </c>
    </row>
    <row r="113" spans="1:26" ht="14.25" x14ac:dyDescent="0.2">
      <c r="A113" s="66"/>
      <c r="B113" s="66"/>
      <c r="C113" s="66" t="s">
        <v>569</v>
      </c>
      <c r="D113" s="37"/>
      <c r="E113" s="11"/>
      <c r="F113" s="38"/>
      <c r="G113" s="39"/>
      <c r="H113" s="38"/>
      <c r="I113" s="39"/>
      <c r="J113" s="39"/>
      <c r="K113" s="38"/>
      <c r="L113" s="40"/>
      <c r="R113">
        <f>H113</f>
        <v>0</v>
      </c>
    </row>
    <row r="114" spans="1:26" ht="14.25" x14ac:dyDescent="0.2">
      <c r="A114" s="66"/>
      <c r="B114" s="66"/>
      <c r="C114" s="66" t="s">
        <v>263</v>
      </c>
      <c r="D114" s="37"/>
      <c r="E114" s="11"/>
      <c r="F114" s="38"/>
      <c r="G114" s="39"/>
      <c r="H114" s="38"/>
      <c r="I114" s="39"/>
      <c r="J114" s="39"/>
      <c r="K114" s="38"/>
      <c r="L114" s="40"/>
    </row>
    <row r="115" spans="1:26" ht="14.25" x14ac:dyDescent="0.2">
      <c r="A115" s="66"/>
      <c r="B115" s="66"/>
      <c r="C115" s="66" t="s">
        <v>570</v>
      </c>
      <c r="D115" s="37"/>
      <c r="E115" s="11"/>
      <c r="F115" s="38"/>
      <c r="G115" s="39"/>
      <c r="H115" s="38"/>
      <c r="I115" s="39"/>
      <c r="J115" s="39"/>
      <c r="K115" s="38"/>
      <c r="L115" s="40"/>
    </row>
    <row r="116" spans="1:26" ht="14.25" x14ac:dyDescent="0.2">
      <c r="A116" s="66"/>
      <c r="B116" s="66"/>
      <c r="C116" s="66" t="s">
        <v>571</v>
      </c>
      <c r="D116" s="37" t="s">
        <v>572</v>
      </c>
      <c r="E116" s="11"/>
      <c r="F116" s="70"/>
      <c r="G116" s="39"/>
      <c r="H116" s="38"/>
      <c r="I116" s="41"/>
      <c r="J116" s="36"/>
      <c r="K116" s="38"/>
      <c r="L116" s="40"/>
    </row>
    <row r="117" spans="1:26" ht="14.25" x14ac:dyDescent="0.2">
      <c r="A117" s="66"/>
      <c r="B117" s="66"/>
      <c r="C117" s="66" t="s">
        <v>573</v>
      </c>
      <c r="D117" s="37" t="s">
        <v>572</v>
      </c>
      <c r="E117" s="11"/>
      <c r="F117" s="70"/>
      <c r="G117" s="39"/>
      <c r="H117" s="38"/>
      <c r="I117" s="41"/>
      <c r="J117" s="36"/>
      <c r="K117" s="38"/>
      <c r="L117" s="40"/>
    </row>
    <row r="118" spans="1:26" ht="14.25" x14ac:dyDescent="0.2">
      <c r="A118" s="66"/>
      <c r="B118" s="66"/>
      <c r="C118" s="66" t="s">
        <v>574</v>
      </c>
      <c r="D118" s="37" t="s">
        <v>575</v>
      </c>
      <c r="E118" s="11"/>
      <c r="F118" s="38"/>
      <c r="G118" s="39"/>
      <c r="H118" s="38"/>
      <c r="I118" s="39"/>
      <c r="J118" s="39"/>
      <c r="K118" s="38"/>
      <c r="L118" s="42"/>
    </row>
    <row r="119" spans="1:26" ht="42.75" x14ac:dyDescent="0.2">
      <c r="A119" s="68" t="s">
        <v>90</v>
      </c>
      <c r="B119" s="68" t="str">
        <f>Source!F44</f>
        <v>цена поставщика</v>
      </c>
      <c r="C119" s="68" t="s">
        <v>594</v>
      </c>
      <c r="D119" s="51" t="str">
        <f>Source!H44</f>
        <v>ШТ</v>
      </c>
      <c r="E119" s="52"/>
      <c r="F119" s="53"/>
      <c r="G119" s="54"/>
      <c r="H119" s="53"/>
      <c r="I119" s="55"/>
      <c r="J119" s="55"/>
      <c r="K119" s="53"/>
      <c r="L119" s="56"/>
      <c r="S119">
        <f>ROUND((Source!FX44/100)*((ROUND(Source!AF44*Source!I44, 2)+ROUND(Source!AE44*Source!I44, 2))), 2)</f>
        <v>0</v>
      </c>
      <c r="T119">
        <f>Source!X44</f>
        <v>0</v>
      </c>
      <c r="U119">
        <f>ROUND((Source!FY44/100)*((ROUND(Source!AF44*Source!I44, 2)+ROUND(Source!AE44*Source!I44, 2))), 2)</f>
        <v>0</v>
      </c>
      <c r="V119">
        <f>Source!Y44</f>
        <v>0</v>
      </c>
      <c r="W119">
        <f>IF(Source!BI44&lt;=1,H119, 0)</f>
        <v>0</v>
      </c>
      <c r="X119">
        <f>IF(Source!BI44=2,H119, 0)</f>
        <v>0</v>
      </c>
      <c r="Y119">
        <f>IF(Source!BI44=3,H119, 0)</f>
        <v>0</v>
      </c>
      <c r="Z119">
        <f>IF(Source!BI44=4,H119, 0)</f>
        <v>0</v>
      </c>
    </row>
    <row r="120" spans="1:26" ht="15" x14ac:dyDescent="0.25">
      <c r="G120" s="104"/>
      <c r="H120" s="104"/>
      <c r="J120" s="104"/>
      <c r="K120" s="104"/>
      <c r="L120" s="49"/>
      <c r="O120" s="31">
        <f>G120</f>
        <v>0</v>
      </c>
      <c r="P120" s="31">
        <f>J120</f>
        <v>0</v>
      </c>
      <c r="Q120" s="31">
        <f>L120</f>
        <v>0</v>
      </c>
      <c r="W120">
        <f>IF(Source!BI43&lt;=1,H113+H114+H115+H116+H117, 0)</f>
        <v>0</v>
      </c>
      <c r="X120">
        <f>IF(Source!BI43=2,H113+H114+H115+H116+H117, 0)</f>
        <v>0</v>
      </c>
      <c r="Y120">
        <f>IF(Source!BI43=3,H113+H114+H115+H116+H117, 0)</f>
        <v>0</v>
      </c>
      <c r="Z120">
        <f>IF(Source!BI43=4,H113+H114+H115+H116+H117, 0)</f>
        <v>0</v>
      </c>
    </row>
    <row r="121" spans="1:26" ht="92.25" x14ac:dyDescent="0.2">
      <c r="A121" s="66">
        <v>10</v>
      </c>
      <c r="B121" s="66" t="s">
        <v>595</v>
      </c>
      <c r="C121" s="66" t="str">
        <f>Source!G45</f>
        <v>Труба винипластовая по установленным конструкциям, по стенам и колоннам с креплением скобами, диаметр: до 25 мм</v>
      </c>
      <c r="D121" s="37" t="str">
        <f>Source!H45</f>
        <v>100 м</v>
      </c>
      <c r="E121" s="11"/>
      <c r="F121" s="38"/>
      <c r="G121" s="39"/>
      <c r="H121" s="38"/>
      <c r="I121" s="39"/>
      <c r="J121" s="39"/>
      <c r="K121" s="38"/>
      <c r="L121" s="40"/>
      <c r="S121">
        <f>ROUND((Source!FX45/100)*((ROUND(Source!AF45*Source!I45, 2)+ROUND(Source!AE45*Source!I45, 2))), 2)</f>
        <v>444.79</v>
      </c>
      <c r="T121">
        <f>Source!X45</f>
        <v>444.79</v>
      </c>
      <c r="U121">
        <f>ROUND((Source!FY45/100)*((ROUND(Source!AF45*Source!I45, 2)+ROUND(Source!AE45*Source!I45, 2))), 2)</f>
        <v>233.86</v>
      </c>
      <c r="V121">
        <f>Source!Y45</f>
        <v>233.86</v>
      </c>
    </row>
    <row r="122" spans="1:26" ht="14.25" x14ac:dyDescent="0.2">
      <c r="A122" s="66"/>
      <c r="B122" s="66"/>
      <c r="C122" s="66" t="s">
        <v>569</v>
      </c>
      <c r="D122" s="37"/>
      <c r="E122" s="11"/>
      <c r="F122" s="38"/>
      <c r="G122" s="39"/>
      <c r="H122" s="38"/>
      <c r="I122" s="39"/>
      <c r="J122" s="39"/>
      <c r="K122" s="38"/>
      <c r="L122" s="40"/>
      <c r="R122">
        <f>H122</f>
        <v>0</v>
      </c>
    </row>
    <row r="123" spans="1:26" ht="14.25" x14ac:dyDescent="0.2">
      <c r="A123" s="66"/>
      <c r="B123" s="66"/>
      <c r="C123" s="66" t="s">
        <v>263</v>
      </c>
      <c r="D123" s="37"/>
      <c r="E123" s="11"/>
      <c r="F123" s="38"/>
      <c r="G123" s="39"/>
      <c r="H123" s="38"/>
      <c r="I123" s="39"/>
      <c r="J123" s="39"/>
      <c r="K123" s="38"/>
      <c r="L123" s="40"/>
    </row>
    <row r="124" spans="1:26" ht="14.25" x14ac:dyDescent="0.2">
      <c r="A124" s="66"/>
      <c r="B124" s="66"/>
      <c r="C124" s="66" t="s">
        <v>580</v>
      </c>
      <c r="D124" s="37"/>
      <c r="E124" s="11"/>
      <c r="F124" s="38"/>
      <c r="G124" s="39"/>
      <c r="H124" s="50"/>
      <c r="I124" s="39"/>
      <c r="J124" s="39"/>
      <c r="K124" s="50"/>
      <c r="L124" s="40"/>
      <c r="R124">
        <f>H124</f>
        <v>0</v>
      </c>
    </row>
    <row r="125" spans="1:26" ht="14.25" x14ac:dyDescent="0.2">
      <c r="A125" s="66"/>
      <c r="B125" s="66"/>
      <c r="C125" s="66" t="s">
        <v>570</v>
      </c>
      <c r="D125" s="37"/>
      <c r="E125" s="11"/>
      <c r="F125" s="38"/>
      <c r="G125" s="39"/>
      <c r="H125" s="38"/>
      <c r="I125" s="39"/>
      <c r="J125" s="39"/>
      <c r="K125" s="38"/>
      <c r="L125" s="40"/>
    </row>
    <row r="126" spans="1:26" ht="14.25" x14ac:dyDescent="0.2">
      <c r="A126" s="66"/>
      <c r="B126" s="66"/>
      <c r="C126" s="66" t="s">
        <v>571</v>
      </c>
      <c r="D126" s="37" t="s">
        <v>572</v>
      </c>
      <c r="E126" s="11"/>
      <c r="F126" s="70"/>
      <c r="G126" s="39"/>
      <c r="H126" s="38"/>
      <c r="I126" s="41"/>
      <c r="J126" s="36"/>
      <c r="K126" s="38"/>
      <c r="L126" s="40"/>
    </row>
    <row r="127" spans="1:26" ht="14.25" x14ac:dyDescent="0.2">
      <c r="A127" s="66"/>
      <c r="B127" s="66"/>
      <c r="C127" s="66" t="s">
        <v>573</v>
      </c>
      <c r="D127" s="37" t="s">
        <v>572</v>
      </c>
      <c r="E127" s="11"/>
      <c r="F127" s="70"/>
      <c r="G127" s="39"/>
      <c r="H127" s="38"/>
      <c r="I127" s="41"/>
      <c r="J127" s="36"/>
      <c r="K127" s="38"/>
      <c r="L127" s="40"/>
    </row>
    <row r="128" spans="1:26" ht="14.25" x14ac:dyDescent="0.2">
      <c r="A128" s="66"/>
      <c r="B128" s="66"/>
      <c r="C128" s="66" t="s">
        <v>574</v>
      </c>
      <c r="D128" s="37" t="s">
        <v>575</v>
      </c>
      <c r="E128" s="11"/>
      <c r="F128" s="38"/>
      <c r="G128" s="39"/>
      <c r="H128" s="38"/>
      <c r="I128" s="39"/>
      <c r="J128" s="39"/>
      <c r="K128" s="38"/>
      <c r="L128" s="42"/>
    </row>
    <row r="129" spans="1:26" ht="28.5" x14ac:dyDescent="0.2">
      <c r="A129" s="68" t="s">
        <v>100</v>
      </c>
      <c r="B129" s="68" t="str">
        <f>Source!F46</f>
        <v>24.3.03.13-0303</v>
      </c>
      <c r="C129" s="68" t="str">
        <f>Source!G46</f>
        <v>Трубы полиэтиленовые гладкие легкие ПНД, диаметр 25 мм</v>
      </c>
      <c r="D129" s="51" t="str">
        <f>Source!H46</f>
        <v>м</v>
      </c>
      <c r="E129" s="52"/>
      <c r="F129" s="53"/>
      <c r="G129" s="54"/>
      <c r="H129" s="53"/>
      <c r="I129" s="55"/>
      <c r="J129" s="55"/>
      <c r="K129" s="53"/>
      <c r="L129" s="56"/>
      <c r="S129">
        <f>ROUND((Source!FX46/100)*((ROUND(Source!AF46*Source!I46, 2)+ROUND(Source!AE46*Source!I46, 2))), 2)</f>
        <v>0</v>
      </c>
      <c r="T129">
        <f>Source!X46</f>
        <v>0</v>
      </c>
      <c r="U129">
        <f>ROUND((Source!FY46/100)*((ROUND(Source!AF46*Source!I46, 2)+ROUND(Source!AE46*Source!I46, 2))), 2)</f>
        <v>0</v>
      </c>
      <c r="V129">
        <f>Source!Y46</f>
        <v>0</v>
      </c>
      <c r="W129">
        <f>IF(Source!BI46&lt;=1,H129, 0)</f>
        <v>0</v>
      </c>
      <c r="X129">
        <f>IF(Source!BI46=2,H129, 0)</f>
        <v>0</v>
      </c>
      <c r="Y129">
        <f>IF(Source!BI46=3,H129, 0)</f>
        <v>0</v>
      </c>
      <c r="Z129">
        <f>IF(Source!BI46=4,H129, 0)</f>
        <v>0</v>
      </c>
    </row>
    <row r="130" spans="1:26" ht="15" x14ac:dyDescent="0.25">
      <c r="G130" s="104"/>
      <c r="H130" s="104"/>
      <c r="J130" s="104"/>
      <c r="K130" s="104"/>
      <c r="L130" s="49"/>
      <c r="O130" s="31">
        <f>G130</f>
        <v>0</v>
      </c>
      <c r="P130" s="31">
        <f>J130</f>
        <v>0</v>
      </c>
      <c r="Q130" s="31">
        <f>L130</f>
        <v>0</v>
      </c>
      <c r="W130">
        <f>IF(Source!BI45&lt;=1,H122+H123+H125+H126+H127, 0)</f>
        <v>0</v>
      </c>
      <c r="X130">
        <f>IF(Source!BI45=2,H122+H123+H125+H126+H127, 0)</f>
        <v>0</v>
      </c>
      <c r="Y130">
        <f>IF(Source!BI45=3,H122+H123+H125+H126+H127, 0)</f>
        <v>0</v>
      </c>
      <c r="Z130">
        <f>IF(Source!BI45=4,H122+H123+H125+H126+H127, 0)</f>
        <v>0</v>
      </c>
    </row>
    <row r="131" spans="1:26" ht="92.25" x14ac:dyDescent="0.2">
      <c r="A131" s="66">
        <v>11</v>
      </c>
      <c r="B131" s="66" t="s">
        <v>596</v>
      </c>
      <c r="C131" s="66" t="str">
        <f>Source!G47</f>
        <v>Затягивание провода в проложенные трубы и металлические рукава первого одножильного или многожильного в общей оплетке, суммарное сечение: до 6 мм2</v>
      </c>
      <c r="D131" s="37" t="str">
        <f>Source!H47</f>
        <v>100 м</v>
      </c>
      <c r="E131" s="11"/>
      <c r="F131" s="38"/>
      <c r="G131" s="39"/>
      <c r="H131" s="38"/>
      <c r="I131" s="39"/>
      <c r="J131" s="39"/>
      <c r="K131" s="38"/>
      <c r="L131" s="40"/>
      <c r="S131">
        <f>ROUND((Source!FX47/100)*((ROUND(Source!AF47*Source!I47, 2)+ROUND(Source!AE47*Source!I47, 2))), 2)</f>
        <v>1769.62</v>
      </c>
      <c r="T131">
        <f>Source!X47</f>
        <v>1769.62</v>
      </c>
      <c r="U131">
        <f>ROUND((Source!FY47/100)*((ROUND(Source!AF47*Source!I47, 2)+ROUND(Source!AE47*Source!I47, 2))), 2)</f>
        <v>930.42</v>
      </c>
      <c r="V131">
        <f>Source!Y47</f>
        <v>930.42</v>
      </c>
    </row>
    <row r="132" spans="1:26" ht="14.25" x14ac:dyDescent="0.2">
      <c r="A132" s="66"/>
      <c r="B132" s="66"/>
      <c r="C132" s="66" t="s">
        <v>569</v>
      </c>
      <c r="D132" s="37"/>
      <c r="E132" s="11"/>
      <c r="F132" s="38"/>
      <c r="G132" s="39"/>
      <c r="H132" s="38"/>
      <c r="I132" s="39"/>
      <c r="J132" s="39"/>
      <c r="K132" s="38"/>
      <c r="L132" s="40"/>
      <c r="R132">
        <f>H132</f>
        <v>0</v>
      </c>
    </row>
    <row r="133" spans="1:26" ht="14.25" x14ac:dyDescent="0.2">
      <c r="A133" s="66"/>
      <c r="B133" s="66"/>
      <c r="C133" s="66" t="s">
        <v>263</v>
      </c>
      <c r="D133" s="37"/>
      <c r="E133" s="11"/>
      <c r="F133" s="38"/>
      <c r="G133" s="39"/>
      <c r="H133" s="38"/>
      <c r="I133" s="39"/>
      <c r="J133" s="39"/>
      <c r="K133" s="38"/>
      <c r="L133" s="40"/>
    </row>
    <row r="134" spans="1:26" ht="14.25" x14ac:dyDescent="0.2">
      <c r="A134" s="66"/>
      <c r="B134" s="66"/>
      <c r="C134" s="66" t="s">
        <v>580</v>
      </c>
      <c r="D134" s="37"/>
      <c r="E134" s="11"/>
      <c r="F134" s="38"/>
      <c r="G134" s="39"/>
      <c r="H134" s="50"/>
      <c r="I134" s="39"/>
      <c r="J134" s="39"/>
      <c r="K134" s="50"/>
      <c r="L134" s="40"/>
      <c r="R134">
        <f>H134</f>
        <v>0</v>
      </c>
    </row>
    <row r="135" spans="1:26" ht="14.25" x14ac:dyDescent="0.2">
      <c r="A135" s="66"/>
      <c r="B135" s="66"/>
      <c r="C135" s="66" t="s">
        <v>570</v>
      </c>
      <c r="D135" s="37"/>
      <c r="E135" s="11"/>
      <c r="F135" s="38"/>
      <c r="G135" s="39"/>
      <c r="H135" s="38"/>
      <c r="I135" s="39"/>
      <c r="J135" s="39"/>
      <c r="K135" s="38"/>
      <c r="L135" s="40"/>
    </row>
    <row r="136" spans="1:26" ht="14.25" x14ac:dyDescent="0.2">
      <c r="A136" s="66"/>
      <c r="B136" s="66"/>
      <c r="C136" s="66" t="s">
        <v>571</v>
      </c>
      <c r="D136" s="37" t="s">
        <v>572</v>
      </c>
      <c r="E136" s="11"/>
      <c r="F136" s="70"/>
      <c r="G136" s="39"/>
      <c r="H136" s="38"/>
      <c r="I136" s="41"/>
      <c r="J136" s="36"/>
      <c r="K136" s="38"/>
      <c r="L136" s="40"/>
    </row>
    <row r="137" spans="1:26" ht="14.25" x14ac:dyDescent="0.2">
      <c r="A137" s="66"/>
      <c r="B137" s="66"/>
      <c r="C137" s="66" t="s">
        <v>573</v>
      </c>
      <c r="D137" s="37" t="s">
        <v>572</v>
      </c>
      <c r="E137" s="11"/>
      <c r="F137" s="70"/>
      <c r="G137" s="39"/>
      <c r="H137" s="38"/>
      <c r="I137" s="41"/>
      <c r="J137" s="36"/>
      <c r="K137" s="38"/>
      <c r="L137" s="40"/>
    </row>
    <row r="138" spans="1:26" ht="14.25" x14ac:dyDescent="0.2">
      <c r="A138" s="66"/>
      <c r="B138" s="66"/>
      <c r="C138" s="66" t="s">
        <v>574</v>
      </c>
      <c r="D138" s="37" t="s">
        <v>575</v>
      </c>
      <c r="E138" s="11"/>
      <c r="F138" s="38"/>
      <c r="G138" s="39"/>
      <c r="H138" s="38"/>
      <c r="I138" s="39"/>
      <c r="J138" s="39"/>
      <c r="K138" s="38"/>
      <c r="L138" s="42"/>
    </row>
    <row r="139" spans="1:26" ht="28.5" x14ac:dyDescent="0.2">
      <c r="A139" s="68" t="s">
        <v>109</v>
      </c>
      <c r="B139" s="68" t="str">
        <f>Source!F48</f>
        <v>21.1.04.01-0006</v>
      </c>
      <c r="C139" s="68" t="str">
        <f>Source!G48</f>
        <v>Кабель компьютерный (витая пара) FTP10-C3-SOLID-INDOOR EuroLine</v>
      </c>
      <c r="D139" s="51" t="str">
        <f>Source!H48</f>
        <v>1000 м</v>
      </c>
      <c r="E139" s="52"/>
      <c r="F139" s="53"/>
      <c r="G139" s="54"/>
      <c r="H139" s="53"/>
      <c r="I139" s="55"/>
      <c r="J139" s="55"/>
      <c r="K139" s="53"/>
      <c r="L139" s="56"/>
      <c r="S139">
        <f>ROUND((Source!FX48/100)*((ROUND(Source!AF48*Source!I48, 2)+ROUND(Source!AE48*Source!I48, 2))), 2)</f>
        <v>0</v>
      </c>
      <c r="T139">
        <f>Source!X48</f>
        <v>0</v>
      </c>
      <c r="U139">
        <f>ROUND((Source!FY48/100)*((ROUND(Source!AF48*Source!I48, 2)+ROUND(Source!AE48*Source!I48, 2))), 2)</f>
        <v>0</v>
      </c>
      <c r="V139">
        <f>Source!Y48</f>
        <v>0</v>
      </c>
      <c r="W139">
        <f>IF(Source!BI48&lt;=1,H139, 0)</f>
        <v>0</v>
      </c>
      <c r="X139">
        <f>IF(Source!BI48=2,H139, 0)</f>
        <v>0</v>
      </c>
      <c r="Y139">
        <f>IF(Source!BI48=3,H139, 0)</f>
        <v>0</v>
      </c>
      <c r="Z139">
        <f>IF(Source!BI48=4,H139, 0)</f>
        <v>0</v>
      </c>
    </row>
    <row r="140" spans="1:26" ht="15" x14ac:dyDescent="0.25">
      <c r="G140" s="104"/>
      <c r="H140" s="104"/>
      <c r="J140" s="104"/>
      <c r="K140" s="104"/>
      <c r="L140" s="49"/>
      <c r="O140" s="31">
        <f>G140</f>
        <v>0</v>
      </c>
      <c r="P140" s="31">
        <f>J140</f>
        <v>0</v>
      </c>
      <c r="Q140" s="31">
        <f>L140</f>
        <v>0</v>
      </c>
      <c r="W140">
        <f>IF(Source!BI47&lt;=1,H132+H133+H135+H136+H137, 0)</f>
        <v>0</v>
      </c>
      <c r="X140">
        <f>IF(Source!BI47=2,H132+H133+H135+H136+H137, 0)</f>
        <v>0</v>
      </c>
      <c r="Y140">
        <f>IF(Source!BI47=3,H132+H133+H135+H136+H137, 0)</f>
        <v>0</v>
      </c>
      <c r="Z140">
        <f>IF(Source!BI47=4,H132+H133+H135+H136+H137, 0)</f>
        <v>0</v>
      </c>
    </row>
    <row r="141" spans="1:26" ht="92.25" x14ac:dyDescent="0.2">
      <c r="A141" s="66">
        <v>12</v>
      </c>
      <c r="B141" s="66" t="s">
        <v>597</v>
      </c>
      <c r="C141" s="66" t="str">
        <f>Source!G49</f>
        <v>Затягивание провода в проложенные трубы и металлические рукава первого одножильного или многожильного в общей оплетке, суммарное сечение: до 16 мм2</v>
      </c>
      <c r="D141" s="37" t="str">
        <f>Source!H49</f>
        <v>100 м</v>
      </c>
      <c r="E141" s="11"/>
      <c r="F141" s="38"/>
      <c r="G141" s="39"/>
      <c r="H141" s="38"/>
      <c r="I141" s="39"/>
      <c r="J141" s="39"/>
      <c r="K141" s="38"/>
      <c r="L141" s="40"/>
      <c r="S141">
        <f>ROUND((Source!FX49/100)*((ROUND(Source!AF49*Source!I49, 2)+ROUND(Source!AE49*Source!I49, 2))), 2)</f>
        <v>1603.29</v>
      </c>
      <c r="T141">
        <f>Source!X49</f>
        <v>1603.29</v>
      </c>
      <c r="U141">
        <f>ROUND((Source!FY49/100)*((ROUND(Source!AF49*Source!I49, 2)+ROUND(Source!AE49*Source!I49, 2))), 2)</f>
        <v>842.97</v>
      </c>
      <c r="V141">
        <f>Source!Y49</f>
        <v>842.97</v>
      </c>
    </row>
    <row r="142" spans="1:26" ht="14.25" x14ac:dyDescent="0.2">
      <c r="A142" s="66"/>
      <c r="B142" s="66"/>
      <c r="C142" s="66" t="s">
        <v>569</v>
      </c>
      <c r="D142" s="37"/>
      <c r="E142" s="11"/>
      <c r="F142" s="38"/>
      <c r="G142" s="39"/>
      <c r="H142" s="38"/>
      <c r="I142" s="39"/>
      <c r="J142" s="39"/>
      <c r="K142" s="38"/>
      <c r="L142" s="40"/>
      <c r="R142">
        <f>H142</f>
        <v>0</v>
      </c>
    </row>
    <row r="143" spans="1:26" ht="14.25" x14ac:dyDescent="0.2">
      <c r="A143" s="66"/>
      <c r="B143" s="66"/>
      <c r="C143" s="66" t="s">
        <v>263</v>
      </c>
      <c r="D143" s="37"/>
      <c r="E143" s="11"/>
      <c r="F143" s="38"/>
      <c r="G143" s="39"/>
      <c r="H143" s="38"/>
      <c r="I143" s="39"/>
      <c r="J143" s="39"/>
      <c r="K143" s="38"/>
      <c r="L143" s="40"/>
    </row>
    <row r="144" spans="1:26" ht="14.25" x14ac:dyDescent="0.2">
      <c r="A144" s="66"/>
      <c r="B144" s="66"/>
      <c r="C144" s="66" t="s">
        <v>580</v>
      </c>
      <c r="D144" s="37"/>
      <c r="E144" s="11"/>
      <c r="F144" s="38"/>
      <c r="G144" s="39"/>
      <c r="H144" s="50"/>
      <c r="I144" s="39"/>
      <c r="J144" s="39"/>
      <c r="K144" s="50"/>
      <c r="L144" s="40"/>
      <c r="R144">
        <f>H144</f>
        <v>0</v>
      </c>
    </row>
    <row r="145" spans="1:26" ht="14.25" x14ac:dyDescent="0.2">
      <c r="A145" s="66"/>
      <c r="B145" s="66"/>
      <c r="C145" s="66" t="s">
        <v>570</v>
      </c>
      <c r="D145" s="37"/>
      <c r="E145" s="11"/>
      <c r="F145" s="38"/>
      <c r="G145" s="39"/>
      <c r="H145" s="38"/>
      <c r="I145" s="39"/>
      <c r="J145" s="39"/>
      <c r="K145" s="38"/>
      <c r="L145" s="40"/>
    </row>
    <row r="146" spans="1:26" ht="14.25" x14ac:dyDescent="0.2">
      <c r="A146" s="66"/>
      <c r="B146" s="66"/>
      <c r="C146" s="66" t="s">
        <v>571</v>
      </c>
      <c r="D146" s="37" t="s">
        <v>572</v>
      </c>
      <c r="E146" s="11"/>
      <c r="F146" s="70"/>
      <c r="G146" s="39"/>
      <c r="H146" s="38"/>
      <c r="I146" s="41"/>
      <c r="J146" s="36"/>
      <c r="K146" s="38"/>
      <c r="L146" s="40"/>
    </row>
    <row r="147" spans="1:26" ht="14.25" x14ac:dyDescent="0.2">
      <c r="A147" s="66"/>
      <c r="B147" s="66"/>
      <c r="C147" s="66" t="s">
        <v>573</v>
      </c>
      <c r="D147" s="37" t="s">
        <v>572</v>
      </c>
      <c r="E147" s="11"/>
      <c r="F147" s="70"/>
      <c r="G147" s="39"/>
      <c r="H147" s="38"/>
      <c r="I147" s="41"/>
      <c r="J147" s="36"/>
      <c r="K147" s="38"/>
      <c r="L147" s="40"/>
    </row>
    <row r="148" spans="1:26" ht="14.25" x14ac:dyDescent="0.2">
      <c r="A148" s="66"/>
      <c r="B148" s="66"/>
      <c r="C148" s="66" t="s">
        <v>574</v>
      </c>
      <c r="D148" s="37" t="s">
        <v>575</v>
      </c>
      <c r="E148" s="11"/>
      <c r="F148" s="38"/>
      <c r="G148" s="39"/>
      <c r="H148" s="38"/>
      <c r="I148" s="39"/>
      <c r="J148" s="39"/>
      <c r="K148" s="38"/>
      <c r="L148" s="42"/>
    </row>
    <row r="149" spans="1:26" ht="28.5" x14ac:dyDescent="0.2">
      <c r="A149" s="68" t="s">
        <v>119</v>
      </c>
      <c r="B149" s="68" t="str">
        <f>Source!F50</f>
        <v>21.1.06.09-0152</v>
      </c>
      <c r="C149" s="68" t="str">
        <f>Source!G50</f>
        <v>Кабель силовой с медными жилами ВВГнг(A)-LS 3х2,5-660</v>
      </c>
      <c r="D149" s="51" t="str">
        <f>Source!H50</f>
        <v>1000 м</v>
      </c>
      <c r="E149" s="52"/>
      <c r="F149" s="53"/>
      <c r="G149" s="54"/>
      <c r="H149" s="53"/>
      <c r="I149" s="55"/>
      <c r="J149" s="55"/>
      <c r="K149" s="53"/>
      <c r="L149" s="56"/>
      <c r="S149">
        <f>ROUND((Source!FX50/100)*((ROUND(Source!AF50*Source!I50, 2)+ROUND(Source!AE50*Source!I50, 2))), 2)</f>
        <v>0</v>
      </c>
      <c r="T149">
        <f>Source!X50</f>
        <v>0</v>
      </c>
      <c r="U149">
        <f>ROUND((Source!FY50/100)*((ROUND(Source!AF50*Source!I50, 2)+ROUND(Source!AE50*Source!I50, 2))), 2)</f>
        <v>0</v>
      </c>
      <c r="V149">
        <f>Source!Y50</f>
        <v>0</v>
      </c>
      <c r="W149">
        <f>IF(Source!BI50&lt;=1,H149, 0)</f>
        <v>0</v>
      </c>
      <c r="X149">
        <f>IF(Source!BI50=2,H149, 0)</f>
        <v>0</v>
      </c>
      <c r="Y149">
        <f>IF(Source!BI50=3,H149, 0)</f>
        <v>0</v>
      </c>
      <c r="Z149">
        <f>IF(Source!BI50=4,H149, 0)</f>
        <v>0</v>
      </c>
    </row>
    <row r="150" spans="1:26" ht="15" x14ac:dyDescent="0.25">
      <c r="G150" s="104"/>
      <c r="H150" s="104"/>
      <c r="J150" s="104"/>
      <c r="K150" s="104"/>
      <c r="L150" s="49"/>
      <c r="O150" s="31">
        <f>G150</f>
        <v>0</v>
      </c>
      <c r="P150" s="31">
        <f>J150</f>
        <v>0</v>
      </c>
      <c r="Q150" s="31">
        <f>L150</f>
        <v>0</v>
      </c>
      <c r="W150">
        <f>IF(Source!BI49&lt;=1,H142+H143+H145+H146+H147, 0)</f>
        <v>0</v>
      </c>
      <c r="X150">
        <f>IF(Source!BI49=2,H142+H143+H145+H146+H147, 0)</f>
        <v>0</v>
      </c>
      <c r="Y150">
        <f>IF(Source!BI49=3,H142+H143+H145+H146+H147, 0)</f>
        <v>0</v>
      </c>
      <c r="Z150">
        <f>IF(Source!BI49=4,H142+H143+H145+H146+H147, 0)</f>
        <v>0</v>
      </c>
    </row>
    <row r="151" spans="1:26" ht="92.25" x14ac:dyDescent="0.2">
      <c r="A151" s="66">
        <v>13</v>
      </c>
      <c r="B151" s="66" t="s">
        <v>598</v>
      </c>
      <c r="C151" s="66" t="str">
        <f>Source!G51</f>
        <v>Камеры видеонаблюдения: на кронштейне</v>
      </c>
      <c r="D151" s="37" t="str">
        <f>Source!H51</f>
        <v>ШТ</v>
      </c>
      <c r="E151" s="11"/>
      <c r="F151" s="38"/>
      <c r="G151" s="39"/>
      <c r="H151" s="38"/>
      <c r="I151" s="39"/>
      <c r="J151" s="39"/>
      <c r="K151" s="38"/>
      <c r="L151" s="40"/>
      <c r="S151">
        <f>ROUND((Source!FX51/100)*((ROUND(Source!AF51*Source!I51, 2)+ROUND(Source!AE51*Source!I51, 2))), 2)</f>
        <v>1478.74</v>
      </c>
      <c r="T151">
        <f>Source!X51</f>
        <v>1478.74</v>
      </c>
      <c r="U151">
        <f>ROUND((Source!FY51/100)*((ROUND(Source!AF51*Source!I51, 2)+ROUND(Source!AE51*Source!I51, 2))), 2)</f>
        <v>755.8</v>
      </c>
      <c r="V151">
        <f>Source!Y51</f>
        <v>755.8</v>
      </c>
    </row>
    <row r="152" spans="1:26" ht="14.25" x14ac:dyDescent="0.2">
      <c r="A152" s="66"/>
      <c r="B152" s="66"/>
      <c r="C152" s="66" t="s">
        <v>569</v>
      </c>
      <c r="D152" s="37"/>
      <c r="E152" s="11"/>
      <c r="F152" s="38"/>
      <c r="G152" s="39"/>
      <c r="H152" s="38"/>
      <c r="I152" s="39"/>
      <c r="J152" s="39"/>
      <c r="K152" s="38"/>
      <c r="L152" s="40"/>
      <c r="R152">
        <f>H152</f>
        <v>0</v>
      </c>
    </row>
    <row r="153" spans="1:26" ht="14.25" x14ac:dyDescent="0.2">
      <c r="A153" s="66"/>
      <c r="B153" s="66"/>
      <c r="C153" s="66" t="s">
        <v>570</v>
      </c>
      <c r="D153" s="37"/>
      <c r="E153" s="11"/>
      <c r="F153" s="38"/>
      <c r="G153" s="39"/>
      <c r="H153" s="38"/>
      <c r="I153" s="39"/>
      <c r="J153" s="39"/>
      <c r="K153" s="38"/>
      <c r="L153" s="40"/>
    </row>
    <row r="154" spans="1:26" ht="14.25" x14ac:dyDescent="0.2">
      <c r="A154" s="66"/>
      <c r="B154" s="66"/>
      <c r="C154" s="66" t="s">
        <v>571</v>
      </c>
      <c r="D154" s="37" t="s">
        <v>572</v>
      </c>
      <c r="E154" s="11"/>
      <c r="F154" s="70"/>
      <c r="G154" s="39"/>
      <c r="H154" s="38"/>
      <c r="I154" s="41"/>
      <c r="J154" s="36"/>
      <c r="K154" s="38"/>
      <c r="L154" s="40"/>
    </row>
    <row r="155" spans="1:26" ht="14.25" x14ac:dyDescent="0.2">
      <c r="A155" s="66"/>
      <c r="B155" s="66"/>
      <c r="C155" s="66" t="s">
        <v>573</v>
      </c>
      <c r="D155" s="37" t="s">
        <v>572</v>
      </c>
      <c r="E155" s="11"/>
      <c r="F155" s="70"/>
      <c r="G155" s="39"/>
      <c r="H155" s="38"/>
      <c r="I155" s="41"/>
      <c r="J155" s="36"/>
      <c r="K155" s="38"/>
      <c r="L155" s="40"/>
    </row>
    <row r="156" spans="1:26" ht="14.25" x14ac:dyDescent="0.2">
      <c r="A156" s="66"/>
      <c r="B156" s="66"/>
      <c r="C156" s="66" t="s">
        <v>574</v>
      </c>
      <c r="D156" s="37" t="s">
        <v>575</v>
      </c>
      <c r="E156" s="11"/>
      <c r="F156" s="38"/>
      <c r="G156" s="39"/>
      <c r="H156" s="38"/>
      <c r="I156" s="39"/>
      <c r="J156" s="39"/>
      <c r="K156" s="38"/>
      <c r="L156" s="42"/>
    </row>
    <row r="157" spans="1:26" ht="98.25" x14ac:dyDescent="0.3">
      <c r="A157" s="69" t="s">
        <v>127</v>
      </c>
      <c r="B157" s="69" t="str">
        <f>Source!F52</f>
        <v>цена поставщика</v>
      </c>
      <c r="C157" s="69" t="s">
        <v>599</v>
      </c>
      <c r="D157" s="57" t="str">
        <f>Source!H52</f>
        <v>ШТ</v>
      </c>
      <c r="E157" s="58"/>
      <c r="F157" s="78"/>
      <c r="G157" s="63"/>
      <c r="H157" s="78"/>
      <c r="I157" s="60"/>
      <c r="J157" s="60"/>
      <c r="K157" s="78"/>
      <c r="L157" s="61"/>
      <c r="M157" s="77"/>
      <c r="S157">
        <f>ROUND((Source!FX52/100)*((ROUND(Source!AF52*Source!I52, 2)+ROUND(Source!AE52*Source!I52, 2))), 2)</f>
        <v>0</v>
      </c>
      <c r="T157">
        <f>Source!X52</f>
        <v>0</v>
      </c>
      <c r="U157">
        <f>ROUND((Source!FY52/100)*((ROUND(Source!AF52*Source!I52, 2)+ROUND(Source!AE52*Source!I52, 2))), 2)</f>
        <v>0</v>
      </c>
      <c r="V157">
        <f>Source!Y52</f>
        <v>0</v>
      </c>
      <c r="W157">
        <f>IF(Source!BI52&lt;=1,H157, 0)</f>
        <v>0</v>
      </c>
      <c r="X157">
        <f>IF(Source!BI52=2,H157, 0)</f>
        <v>0</v>
      </c>
      <c r="Y157">
        <f>IF(Source!BI52=3,H157, 0)</f>
        <v>0</v>
      </c>
      <c r="Z157">
        <f>IF(Source!BI52=4,H157, 0)</f>
        <v>0</v>
      </c>
    </row>
    <row r="158" spans="1:26" ht="42.75" x14ac:dyDescent="0.2">
      <c r="A158" s="67" t="s">
        <v>130</v>
      </c>
      <c r="B158" s="67" t="str">
        <f>Source!F53</f>
        <v>цена поставщика</v>
      </c>
      <c r="C158" s="67" t="s">
        <v>600</v>
      </c>
      <c r="D158" s="43" t="str">
        <f>Source!H53</f>
        <v>ШТ</v>
      </c>
      <c r="E158" s="44"/>
      <c r="F158" s="45"/>
      <c r="G158" s="46"/>
      <c r="H158" s="45"/>
      <c r="I158" s="47"/>
      <c r="J158" s="47"/>
      <c r="K158" s="45"/>
      <c r="L158" s="48"/>
      <c r="S158">
        <f>ROUND((Source!FX53/100)*((ROUND(Source!AF53*Source!I53, 2)+ROUND(Source!AE53*Source!I53, 2))), 2)</f>
        <v>0</v>
      </c>
      <c r="T158">
        <f>Source!X53</f>
        <v>0</v>
      </c>
      <c r="U158">
        <f>ROUND((Source!FY53/100)*((ROUND(Source!AF53*Source!I53, 2)+ROUND(Source!AE53*Source!I53, 2))), 2)</f>
        <v>0</v>
      </c>
      <c r="V158">
        <f>Source!Y53</f>
        <v>0</v>
      </c>
      <c r="W158">
        <f>IF(Source!BI53&lt;=1,H158, 0)</f>
        <v>0</v>
      </c>
      <c r="X158">
        <f>IF(Source!BI53=2,H158, 0)</f>
        <v>0</v>
      </c>
      <c r="Y158">
        <f>IF(Source!BI53=3,H158, 0)</f>
        <v>0</v>
      </c>
      <c r="Z158">
        <f>IF(Source!BI53=4,H158, 0)</f>
        <v>0</v>
      </c>
    </row>
    <row r="159" spans="1:26" ht="15" x14ac:dyDescent="0.25">
      <c r="G159" s="104"/>
      <c r="H159" s="104"/>
      <c r="J159" s="104"/>
      <c r="K159" s="104"/>
      <c r="L159" s="49"/>
      <c r="O159" s="31">
        <f>G159</f>
        <v>0</v>
      </c>
      <c r="P159" s="31">
        <f>J159</f>
        <v>0</v>
      </c>
      <c r="Q159" s="31">
        <f>L159</f>
        <v>0</v>
      </c>
      <c r="W159">
        <f>IF(Source!BI51&lt;=1,H152+H153+H154+H155, 0)</f>
        <v>0</v>
      </c>
      <c r="X159">
        <f>IF(Source!BI51=2,H152+H153+H154+H155, 0)</f>
        <v>0</v>
      </c>
      <c r="Y159">
        <f>IF(Source!BI51=3,H152+H153+H154+H155, 0)</f>
        <v>0</v>
      </c>
      <c r="Z159">
        <f>IF(Source!BI51=4,H152+H153+H154+H155, 0)</f>
        <v>0</v>
      </c>
    </row>
    <row r="160" spans="1:26" ht="92.25" x14ac:dyDescent="0.2">
      <c r="A160" s="66">
        <v>14</v>
      </c>
      <c r="B160" s="66" t="s">
        <v>582</v>
      </c>
      <c r="C160" s="66" t="str">
        <f>Source!G54</f>
        <v>Шкаф или панель коммутации связи и сигнализации на стене или в нише, количество пар: до 20</v>
      </c>
      <c r="D160" s="37" t="str">
        <f>Source!H54</f>
        <v>ШТ</v>
      </c>
      <c r="E160" s="11"/>
      <c r="F160" s="38"/>
      <c r="G160" s="39"/>
      <c r="H160" s="38"/>
      <c r="I160" s="39"/>
      <c r="J160" s="39"/>
      <c r="K160" s="38"/>
      <c r="L160" s="40"/>
      <c r="S160">
        <f>ROUND((Source!FX54/100)*((ROUND(Source!AF54*Source!I54, 2)+ROUND(Source!AE54*Source!I54, 2))), 2)</f>
        <v>420.43</v>
      </c>
      <c r="T160">
        <f>Source!X54</f>
        <v>420.43</v>
      </c>
      <c r="U160">
        <f>ROUND((Source!FY54/100)*((ROUND(Source!AF54*Source!I54, 2)+ROUND(Source!AE54*Source!I54, 2))), 2)</f>
        <v>234.56</v>
      </c>
      <c r="V160">
        <f>Source!Y54</f>
        <v>234.56</v>
      </c>
    </row>
    <row r="161" spans="1:26" ht="14.25" x14ac:dyDescent="0.2">
      <c r="A161" s="66"/>
      <c r="B161" s="66"/>
      <c r="C161" s="66" t="s">
        <v>569</v>
      </c>
      <c r="D161" s="37"/>
      <c r="E161" s="11"/>
      <c r="F161" s="38"/>
      <c r="G161" s="39"/>
      <c r="H161" s="38"/>
      <c r="I161" s="39"/>
      <c r="J161" s="39"/>
      <c r="K161" s="38"/>
      <c r="L161" s="40"/>
      <c r="R161">
        <f>H161</f>
        <v>0</v>
      </c>
    </row>
    <row r="162" spans="1:26" ht="14.25" x14ac:dyDescent="0.2">
      <c r="A162" s="66"/>
      <c r="B162" s="66"/>
      <c r="C162" s="66" t="s">
        <v>570</v>
      </c>
      <c r="D162" s="37"/>
      <c r="E162" s="11"/>
      <c r="F162" s="38"/>
      <c r="G162" s="39"/>
      <c r="H162" s="38"/>
      <c r="I162" s="39"/>
      <c r="J162" s="39"/>
      <c r="K162" s="38"/>
      <c r="L162" s="40"/>
    </row>
    <row r="163" spans="1:26" ht="14.25" x14ac:dyDescent="0.2">
      <c r="A163" s="66"/>
      <c r="B163" s="66"/>
      <c r="C163" s="66" t="s">
        <v>571</v>
      </c>
      <c r="D163" s="37" t="s">
        <v>572</v>
      </c>
      <c r="E163" s="11"/>
      <c r="F163" s="70"/>
      <c r="G163" s="39"/>
      <c r="H163" s="38"/>
      <c r="I163" s="41"/>
      <c r="J163" s="36"/>
      <c r="K163" s="38"/>
      <c r="L163" s="40"/>
    </row>
    <row r="164" spans="1:26" ht="14.25" x14ac:dyDescent="0.2">
      <c r="A164" s="66"/>
      <c r="B164" s="66"/>
      <c r="C164" s="66" t="s">
        <v>573</v>
      </c>
      <c r="D164" s="37" t="s">
        <v>572</v>
      </c>
      <c r="E164" s="11"/>
      <c r="F164" s="70"/>
      <c r="G164" s="39"/>
      <c r="H164" s="38"/>
      <c r="I164" s="41"/>
      <c r="J164" s="36"/>
      <c r="K164" s="38"/>
      <c r="L164" s="40"/>
    </row>
    <row r="165" spans="1:26" ht="14.25" x14ac:dyDescent="0.2">
      <c r="A165" s="66"/>
      <c r="B165" s="66"/>
      <c r="C165" s="66" t="s">
        <v>574</v>
      </c>
      <c r="D165" s="37" t="s">
        <v>575</v>
      </c>
      <c r="E165" s="11"/>
      <c r="F165" s="38"/>
      <c r="G165" s="39"/>
      <c r="H165" s="38"/>
      <c r="I165" s="39"/>
      <c r="J165" s="39"/>
      <c r="K165" s="38"/>
      <c r="L165" s="42"/>
    </row>
    <row r="166" spans="1:26" ht="126.75" x14ac:dyDescent="0.2">
      <c r="A166" s="67" t="s">
        <v>134</v>
      </c>
      <c r="B166" s="67" t="str">
        <f>Source!F55</f>
        <v>цена поставщика</v>
      </c>
      <c r="C166" s="67" t="s">
        <v>601</v>
      </c>
      <c r="D166" s="43" t="str">
        <f>Source!H55</f>
        <v>ШТ</v>
      </c>
      <c r="E166" s="44"/>
      <c r="F166" s="45"/>
      <c r="G166" s="46"/>
      <c r="H166" s="45"/>
      <c r="I166" s="47"/>
      <c r="J166" s="47"/>
      <c r="K166" s="45"/>
      <c r="L166" s="48"/>
      <c r="S166">
        <f>ROUND((Source!FX55/100)*((ROUND(Source!AF55*Source!I55, 2)+ROUND(Source!AE55*Source!I55, 2))), 2)</f>
        <v>0</v>
      </c>
      <c r="T166">
        <f>Source!X55</f>
        <v>0</v>
      </c>
      <c r="U166">
        <f>ROUND((Source!FY55/100)*((ROUND(Source!AF55*Source!I55, 2)+ROUND(Source!AE55*Source!I55, 2))), 2)</f>
        <v>0</v>
      </c>
      <c r="V166">
        <f>Source!Y55</f>
        <v>0</v>
      </c>
      <c r="W166">
        <f>IF(Source!BI55&lt;=1,H166, 0)</f>
        <v>0</v>
      </c>
      <c r="X166">
        <f>IF(Source!BI55=2,H166, 0)</f>
        <v>0</v>
      </c>
      <c r="Y166">
        <f>IF(Source!BI55=3,H166, 0)</f>
        <v>0</v>
      </c>
      <c r="Z166">
        <f>IF(Source!BI55=4,H166, 0)</f>
        <v>0</v>
      </c>
    </row>
    <row r="167" spans="1:26" ht="15" x14ac:dyDescent="0.25">
      <c r="G167" s="104"/>
      <c r="H167" s="104"/>
      <c r="J167" s="104"/>
      <c r="K167" s="104"/>
      <c r="L167" s="49"/>
      <c r="O167" s="31">
        <f>G167</f>
        <v>0</v>
      </c>
      <c r="P167" s="31">
        <f>J167</f>
        <v>0</v>
      </c>
      <c r="Q167" s="31">
        <f>L167</f>
        <v>0</v>
      </c>
      <c r="W167">
        <f>IF(Source!BI54&lt;=1,H161+H162+H163+H164, 0)</f>
        <v>0</v>
      </c>
      <c r="X167">
        <f>IF(Source!BI54=2,H161+H162+H163+H164, 0)</f>
        <v>0</v>
      </c>
      <c r="Y167">
        <f>IF(Source!BI54=3,H161+H162+H163+H164, 0)</f>
        <v>0</v>
      </c>
      <c r="Z167">
        <f>IF(Source!BI54=4,H161+H162+H163+H164, 0)</f>
        <v>0</v>
      </c>
    </row>
    <row r="168" spans="1:26" ht="92.25" x14ac:dyDescent="0.2">
      <c r="A168" s="66">
        <v>15</v>
      </c>
      <c r="B168" s="66" t="s">
        <v>602</v>
      </c>
      <c r="C168" s="66" t="str">
        <f>Source!G56</f>
        <v>Съемные и выдвижные блоки (модули, ячейки, ТЭЗ), масса: до 10 кг</v>
      </c>
      <c r="D168" s="37" t="str">
        <f>Source!H56</f>
        <v>ШТ</v>
      </c>
      <c r="E168" s="11"/>
      <c r="F168" s="38"/>
      <c r="G168" s="39"/>
      <c r="H168" s="38"/>
      <c r="I168" s="39"/>
      <c r="J168" s="39"/>
      <c r="K168" s="38"/>
      <c r="L168" s="40"/>
      <c r="S168">
        <f>ROUND((Source!FX56/100)*((ROUND(Source!AF56*Source!I56, 2)+ROUND(Source!AE56*Source!I56, 2))), 2)</f>
        <v>148.38999999999999</v>
      </c>
      <c r="T168">
        <f>Source!X56</f>
        <v>148.38999999999999</v>
      </c>
      <c r="U168">
        <f>ROUND((Source!FY56/100)*((ROUND(Source!AF56*Source!I56, 2)+ROUND(Source!AE56*Source!I56, 2))), 2)</f>
        <v>75.84</v>
      </c>
      <c r="V168">
        <f>Source!Y56</f>
        <v>75.84</v>
      </c>
    </row>
    <row r="169" spans="1:26" ht="14.25" x14ac:dyDescent="0.2">
      <c r="A169" s="66"/>
      <c r="B169" s="66"/>
      <c r="C169" s="66" t="s">
        <v>569</v>
      </c>
      <c r="D169" s="37"/>
      <c r="E169" s="11"/>
      <c r="F169" s="38"/>
      <c r="G169" s="39"/>
      <c r="H169" s="38"/>
      <c r="I169" s="39"/>
      <c r="J169" s="39"/>
      <c r="K169" s="38"/>
      <c r="L169" s="40"/>
      <c r="R169">
        <f>H169</f>
        <v>0</v>
      </c>
    </row>
    <row r="170" spans="1:26" ht="14.25" x14ac:dyDescent="0.2">
      <c r="A170" s="66"/>
      <c r="B170" s="66"/>
      <c r="C170" s="66" t="s">
        <v>263</v>
      </c>
      <c r="D170" s="37"/>
      <c r="E170" s="11"/>
      <c r="F170" s="38"/>
      <c r="G170" s="39"/>
      <c r="H170" s="38"/>
      <c r="I170" s="39"/>
      <c r="J170" s="39"/>
      <c r="K170" s="38"/>
      <c r="L170" s="40"/>
    </row>
    <row r="171" spans="1:26" ht="14.25" x14ac:dyDescent="0.2">
      <c r="A171" s="66"/>
      <c r="B171" s="66"/>
      <c r="C171" s="66" t="s">
        <v>580</v>
      </c>
      <c r="D171" s="37"/>
      <c r="E171" s="11"/>
      <c r="F171" s="38"/>
      <c r="G171" s="39"/>
      <c r="H171" s="50"/>
      <c r="I171" s="39"/>
      <c r="J171" s="39"/>
      <c r="K171" s="50"/>
      <c r="L171" s="40"/>
      <c r="R171">
        <f>H171</f>
        <v>0</v>
      </c>
    </row>
    <row r="172" spans="1:26" ht="14.25" x14ac:dyDescent="0.2">
      <c r="A172" s="66"/>
      <c r="B172" s="66"/>
      <c r="C172" s="66" t="s">
        <v>570</v>
      </c>
      <c r="D172" s="37"/>
      <c r="E172" s="11"/>
      <c r="F172" s="38"/>
      <c r="G172" s="39"/>
      <c r="H172" s="38"/>
      <c r="I172" s="39"/>
      <c r="J172" s="39"/>
      <c r="K172" s="38"/>
      <c r="L172" s="40"/>
    </row>
    <row r="173" spans="1:26" ht="14.25" x14ac:dyDescent="0.2">
      <c r="A173" s="66"/>
      <c r="B173" s="66"/>
      <c r="C173" s="66" t="s">
        <v>571</v>
      </c>
      <c r="D173" s="37" t="s">
        <v>572</v>
      </c>
      <c r="E173" s="11"/>
      <c r="F173" s="70"/>
      <c r="G173" s="39"/>
      <c r="H173" s="38"/>
      <c r="I173" s="41"/>
      <c r="J173" s="36"/>
      <c r="K173" s="38"/>
      <c r="L173" s="40"/>
    </row>
    <row r="174" spans="1:26" ht="14.25" x14ac:dyDescent="0.2">
      <c r="A174" s="66"/>
      <c r="B174" s="66"/>
      <c r="C174" s="66" t="s">
        <v>573</v>
      </c>
      <c r="D174" s="37" t="s">
        <v>572</v>
      </c>
      <c r="E174" s="11"/>
      <c r="F174" s="70"/>
      <c r="G174" s="39"/>
      <c r="H174" s="38"/>
      <c r="I174" s="41"/>
      <c r="J174" s="36"/>
      <c r="K174" s="38"/>
      <c r="L174" s="40"/>
    </row>
    <row r="175" spans="1:26" ht="14.25" x14ac:dyDescent="0.2">
      <c r="A175" s="66"/>
      <c r="B175" s="66"/>
      <c r="C175" s="66" t="s">
        <v>574</v>
      </c>
      <c r="D175" s="37" t="s">
        <v>575</v>
      </c>
      <c r="E175" s="11"/>
      <c r="F175" s="38"/>
      <c r="G175" s="39"/>
      <c r="H175" s="38"/>
      <c r="I175" s="39"/>
      <c r="J175" s="39"/>
      <c r="K175" s="38"/>
      <c r="L175" s="42"/>
    </row>
    <row r="176" spans="1:26" ht="84" x14ac:dyDescent="0.2">
      <c r="A176" s="67" t="s">
        <v>143</v>
      </c>
      <c r="B176" s="67" t="str">
        <f>Source!F57</f>
        <v>цена поставщика</v>
      </c>
      <c r="C176" s="67" t="s">
        <v>603</v>
      </c>
      <c r="D176" s="43" t="str">
        <f>Source!H57</f>
        <v>ШТ</v>
      </c>
      <c r="E176" s="44"/>
      <c r="F176" s="45"/>
      <c r="G176" s="46"/>
      <c r="H176" s="45"/>
      <c r="I176" s="47"/>
      <c r="J176" s="47"/>
      <c r="K176" s="45"/>
      <c r="L176" s="48"/>
      <c r="S176">
        <f>ROUND((Source!FX57/100)*((ROUND(Source!AF57*Source!I57, 2)+ROUND(Source!AE57*Source!I57, 2))), 2)</f>
        <v>0</v>
      </c>
      <c r="T176">
        <f>Source!X57</f>
        <v>0</v>
      </c>
      <c r="U176">
        <f>ROUND((Source!FY57/100)*((ROUND(Source!AF57*Source!I57, 2)+ROUND(Source!AE57*Source!I57, 2))), 2)</f>
        <v>0</v>
      </c>
      <c r="V176">
        <f>Source!Y57</f>
        <v>0</v>
      </c>
      <c r="W176">
        <f>IF(Source!BI57&lt;=1,H176, 0)</f>
        <v>0</v>
      </c>
      <c r="X176">
        <f>IF(Source!BI57=2,H176, 0)</f>
        <v>0</v>
      </c>
      <c r="Y176">
        <f>IF(Source!BI57=3,H176, 0)</f>
        <v>0</v>
      </c>
      <c r="Z176">
        <f>IF(Source!BI57=4,H176, 0)</f>
        <v>0</v>
      </c>
    </row>
    <row r="177" spans="1:26" ht="15" x14ac:dyDescent="0.25">
      <c r="G177" s="104"/>
      <c r="H177" s="104"/>
      <c r="J177" s="104"/>
      <c r="K177" s="104"/>
      <c r="L177" s="49"/>
      <c r="O177" s="31">
        <f>G177</f>
        <v>0</v>
      </c>
      <c r="P177" s="31">
        <f>J177</f>
        <v>0</v>
      </c>
      <c r="Q177" s="31">
        <f>L177</f>
        <v>0</v>
      </c>
      <c r="W177">
        <f>IF(Source!BI56&lt;=1,H169+H170+H172+H173+H174, 0)</f>
        <v>0</v>
      </c>
      <c r="X177">
        <f>IF(Source!BI56=2,H169+H170+H172+H173+H174, 0)</f>
        <v>0</v>
      </c>
      <c r="Y177">
        <f>IF(Source!BI56=3,H169+H170+H172+H173+H174, 0)</f>
        <v>0</v>
      </c>
      <c r="Z177">
        <f>IF(Source!BI56=4,H169+H170+H172+H173+H174, 0)</f>
        <v>0</v>
      </c>
    </row>
    <row r="178" spans="1:26" ht="92.25" x14ac:dyDescent="0.2">
      <c r="A178" s="66">
        <v>16</v>
      </c>
      <c r="B178" s="66" t="s">
        <v>604</v>
      </c>
      <c r="C178" s="66" t="str">
        <f>Source!G58</f>
        <v>Опорные конструкции на болтовых соединениях (подвесы, консоли, профили, опоры, кронштейны и т.п.)</v>
      </c>
      <c r="D178" s="37" t="str">
        <f>Source!H58</f>
        <v>т</v>
      </c>
      <c r="E178" s="11"/>
      <c r="F178" s="38"/>
      <c r="G178" s="39"/>
      <c r="H178" s="38"/>
      <c r="I178" s="39"/>
      <c r="J178" s="39"/>
      <c r="K178" s="38"/>
      <c r="L178" s="40"/>
      <c r="S178">
        <f>ROUND((Source!FX58/100)*((ROUND(Source!AF58*Source!I58, 2)+ROUND(Source!AE58*Source!I58, 2))), 2)</f>
        <v>93.61</v>
      </c>
      <c r="T178">
        <f>Source!X58</f>
        <v>93.61</v>
      </c>
      <c r="U178">
        <f>ROUND((Source!FY58/100)*((ROUND(Source!AF58*Source!I58, 2)+ROUND(Source!AE58*Source!I58, 2))), 2)</f>
        <v>49.22</v>
      </c>
      <c r="V178">
        <f>Source!Y58</f>
        <v>49.22</v>
      </c>
    </row>
    <row r="179" spans="1:26" ht="14.25" x14ac:dyDescent="0.2">
      <c r="A179" s="66"/>
      <c r="B179" s="66"/>
      <c r="C179" s="66" t="s">
        <v>569</v>
      </c>
      <c r="D179" s="37"/>
      <c r="E179" s="11"/>
      <c r="F179" s="38"/>
      <c r="G179" s="39"/>
      <c r="H179" s="38"/>
      <c r="I179" s="39"/>
      <c r="J179" s="39"/>
      <c r="K179" s="38"/>
      <c r="L179" s="40"/>
      <c r="R179">
        <f>H179</f>
        <v>0</v>
      </c>
    </row>
    <row r="180" spans="1:26" ht="14.25" x14ac:dyDescent="0.2">
      <c r="A180" s="66"/>
      <c r="B180" s="66"/>
      <c r="C180" s="66" t="s">
        <v>263</v>
      </c>
      <c r="D180" s="37"/>
      <c r="E180" s="11"/>
      <c r="F180" s="38"/>
      <c r="G180" s="39"/>
      <c r="H180" s="38"/>
      <c r="I180" s="39"/>
      <c r="J180" s="39"/>
      <c r="K180" s="38"/>
      <c r="L180" s="40"/>
    </row>
    <row r="181" spans="1:26" ht="14.25" x14ac:dyDescent="0.2">
      <c r="A181" s="66"/>
      <c r="B181" s="66"/>
      <c r="C181" s="66" t="s">
        <v>580</v>
      </c>
      <c r="D181" s="37"/>
      <c r="E181" s="11"/>
      <c r="F181" s="38"/>
      <c r="G181" s="39"/>
      <c r="H181" s="50"/>
      <c r="I181" s="39"/>
      <c r="J181" s="39"/>
      <c r="K181" s="50"/>
      <c r="L181" s="40"/>
      <c r="R181">
        <f>H181</f>
        <v>0</v>
      </c>
    </row>
    <row r="182" spans="1:26" ht="14.25" x14ac:dyDescent="0.2">
      <c r="A182" s="66"/>
      <c r="B182" s="66"/>
      <c r="C182" s="66" t="s">
        <v>570</v>
      </c>
      <c r="D182" s="37"/>
      <c r="E182" s="11"/>
      <c r="F182" s="38"/>
      <c r="G182" s="39"/>
      <c r="H182" s="38"/>
      <c r="I182" s="39"/>
      <c r="J182" s="39"/>
      <c r="K182" s="38"/>
      <c r="L182" s="40"/>
    </row>
    <row r="183" spans="1:26" ht="14.25" x14ac:dyDescent="0.2">
      <c r="A183" s="66"/>
      <c r="B183" s="66"/>
      <c r="C183" s="66" t="s">
        <v>571</v>
      </c>
      <c r="D183" s="37" t="s">
        <v>572</v>
      </c>
      <c r="E183" s="11"/>
      <c r="F183" s="70"/>
      <c r="G183" s="39"/>
      <c r="H183" s="38"/>
      <c r="I183" s="41"/>
      <c r="J183" s="36"/>
      <c r="K183" s="38"/>
      <c r="L183" s="40"/>
    </row>
    <row r="184" spans="1:26" ht="14.25" x14ac:dyDescent="0.2">
      <c r="A184" s="66"/>
      <c r="B184" s="66"/>
      <c r="C184" s="66" t="s">
        <v>573</v>
      </c>
      <c r="D184" s="37" t="s">
        <v>572</v>
      </c>
      <c r="E184" s="11"/>
      <c r="F184" s="70"/>
      <c r="G184" s="39"/>
      <c r="H184" s="38"/>
      <c r="I184" s="41"/>
      <c r="J184" s="36"/>
      <c r="K184" s="38"/>
      <c r="L184" s="40"/>
    </row>
    <row r="185" spans="1:26" ht="14.25" x14ac:dyDescent="0.2">
      <c r="A185" s="66"/>
      <c r="B185" s="66"/>
      <c r="C185" s="66" t="s">
        <v>574</v>
      </c>
      <c r="D185" s="37" t="s">
        <v>575</v>
      </c>
      <c r="E185" s="11"/>
      <c r="F185" s="38"/>
      <c r="G185" s="39"/>
      <c r="H185" s="38"/>
      <c r="I185" s="39"/>
      <c r="J185" s="39"/>
      <c r="K185" s="38"/>
      <c r="L185" s="42"/>
    </row>
    <row r="186" spans="1:26" ht="42.75" x14ac:dyDescent="0.2">
      <c r="A186" s="68" t="s">
        <v>152</v>
      </c>
      <c r="B186" s="68" t="str">
        <f>Source!F59</f>
        <v>цена поставщика</v>
      </c>
      <c r="C186" s="68" t="s">
        <v>605</v>
      </c>
      <c r="D186" s="51" t="str">
        <f>Source!H59</f>
        <v>ШТ</v>
      </c>
      <c r="E186" s="52"/>
      <c r="F186" s="53"/>
      <c r="G186" s="54"/>
      <c r="H186" s="53"/>
      <c r="I186" s="55"/>
      <c r="J186" s="55"/>
      <c r="K186" s="53"/>
      <c r="L186" s="56"/>
      <c r="S186">
        <f>ROUND((Source!FX59/100)*((ROUND(Source!AF59*Source!I59, 2)+ROUND(Source!AE59*Source!I59, 2))), 2)</f>
        <v>0</v>
      </c>
      <c r="T186">
        <f>Source!X59</f>
        <v>0</v>
      </c>
      <c r="U186">
        <f>ROUND((Source!FY59/100)*((ROUND(Source!AF59*Source!I59, 2)+ROUND(Source!AE59*Source!I59, 2))), 2)</f>
        <v>0</v>
      </c>
      <c r="V186">
        <f>Source!Y59</f>
        <v>0</v>
      </c>
      <c r="W186">
        <f>IF(Source!BI59&lt;=1,H186, 0)</f>
        <v>0</v>
      </c>
      <c r="X186">
        <f>IF(Source!BI59=2,H186, 0)</f>
        <v>0</v>
      </c>
      <c r="Y186">
        <f>IF(Source!BI59=3,H186, 0)</f>
        <v>0</v>
      </c>
      <c r="Z186">
        <f>IF(Source!BI59=4,H186, 0)</f>
        <v>0</v>
      </c>
    </row>
    <row r="187" spans="1:26" ht="15" x14ac:dyDescent="0.25">
      <c r="G187" s="104"/>
      <c r="H187" s="104"/>
      <c r="J187" s="104"/>
      <c r="K187" s="104"/>
      <c r="L187" s="49"/>
      <c r="O187" s="31">
        <f>G187</f>
        <v>0</v>
      </c>
      <c r="P187" s="31">
        <f>J187</f>
        <v>0</v>
      </c>
      <c r="Q187" s="31">
        <f>L187</f>
        <v>0</v>
      </c>
      <c r="W187">
        <f>IF(Source!BI58&lt;=1,H179+H180+H182+H183+H184, 0)</f>
        <v>0</v>
      </c>
      <c r="X187">
        <f>IF(Source!BI58=2,H179+H180+H182+H183+H184, 0)</f>
        <v>0</v>
      </c>
      <c r="Y187">
        <f>IF(Source!BI58=3,H179+H180+H182+H183+H184, 0)</f>
        <v>0</v>
      </c>
      <c r="Z187">
        <f>IF(Source!BI58=4,H179+H180+H182+H183+H184, 0)</f>
        <v>0</v>
      </c>
    </row>
    <row r="188" spans="1:26" ht="92.25" x14ac:dyDescent="0.2">
      <c r="A188" s="66">
        <v>17</v>
      </c>
      <c r="B188" s="66" t="s">
        <v>582</v>
      </c>
      <c r="C188" s="66" t="str">
        <f>Source!G60</f>
        <v>Шкаф или панель коммутации связи и сигнализации на стене или в нише, количество пар: до 20</v>
      </c>
      <c r="D188" s="37" t="str">
        <f>Source!H60</f>
        <v>ШТ</v>
      </c>
      <c r="E188" s="11"/>
      <c r="F188" s="38"/>
      <c r="G188" s="39"/>
      <c r="H188" s="38"/>
      <c r="I188" s="39"/>
      <c r="J188" s="39"/>
      <c r="K188" s="38"/>
      <c r="L188" s="40"/>
      <c r="S188">
        <f>ROUND((Source!FX60/100)*((ROUND(Source!AF60*Source!I60, 2)+ROUND(Source!AE60*Source!I60, 2))), 2)</f>
        <v>52.55</v>
      </c>
      <c r="T188">
        <f>Source!X60</f>
        <v>52.55</v>
      </c>
      <c r="U188">
        <f>ROUND((Source!FY60/100)*((ROUND(Source!AF60*Source!I60, 2)+ROUND(Source!AE60*Source!I60, 2))), 2)</f>
        <v>29.32</v>
      </c>
      <c r="V188">
        <f>Source!Y60</f>
        <v>29.32</v>
      </c>
    </row>
    <row r="189" spans="1:26" ht="14.25" x14ac:dyDescent="0.2">
      <c r="A189" s="66"/>
      <c r="B189" s="66"/>
      <c r="C189" s="66" t="s">
        <v>569</v>
      </c>
      <c r="D189" s="37"/>
      <c r="E189" s="11"/>
      <c r="F189" s="38"/>
      <c r="G189" s="39"/>
      <c r="H189" s="38"/>
      <c r="I189" s="39"/>
      <c r="J189" s="39"/>
      <c r="K189" s="38"/>
      <c r="L189" s="40"/>
      <c r="R189">
        <f>H189</f>
        <v>0</v>
      </c>
    </row>
    <row r="190" spans="1:26" ht="14.25" x14ac:dyDescent="0.2">
      <c r="A190" s="66"/>
      <c r="B190" s="66"/>
      <c r="C190" s="66" t="s">
        <v>570</v>
      </c>
      <c r="D190" s="37"/>
      <c r="E190" s="11"/>
      <c r="F190" s="38"/>
      <c r="G190" s="39"/>
      <c r="H190" s="38"/>
      <c r="I190" s="39"/>
      <c r="J190" s="39"/>
      <c r="K190" s="38"/>
      <c r="L190" s="40"/>
    </row>
    <row r="191" spans="1:26" ht="14.25" x14ac:dyDescent="0.2">
      <c r="A191" s="66"/>
      <c r="B191" s="66"/>
      <c r="C191" s="66" t="s">
        <v>571</v>
      </c>
      <c r="D191" s="37" t="s">
        <v>572</v>
      </c>
      <c r="E191" s="11"/>
      <c r="F191" s="70"/>
      <c r="G191" s="39"/>
      <c r="H191" s="38"/>
      <c r="I191" s="41"/>
      <c r="J191" s="36"/>
      <c r="K191" s="38"/>
      <c r="L191" s="40"/>
    </row>
    <row r="192" spans="1:26" ht="14.25" x14ac:dyDescent="0.2">
      <c r="A192" s="66"/>
      <c r="B192" s="66"/>
      <c r="C192" s="66" t="s">
        <v>573</v>
      </c>
      <c r="D192" s="37" t="s">
        <v>572</v>
      </c>
      <c r="E192" s="11"/>
      <c r="F192" s="70"/>
      <c r="G192" s="39"/>
      <c r="H192" s="38"/>
      <c r="I192" s="41"/>
      <c r="J192" s="36"/>
      <c r="K192" s="38"/>
      <c r="L192" s="40"/>
    </row>
    <row r="193" spans="1:26" ht="14.25" x14ac:dyDescent="0.2">
      <c r="A193" s="66"/>
      <c r="B193" s="66"/>
      <c r="C193" s="66" t="s">
        <v>574</v>
      </c>
      <c r="D193" s="37" t="s">
        <v>575</v>
      </c>
      <c r="E193" s="11"/>
      <c r="F193" s="38"/>
      <c r="G193" s="39"/>
      <c r="H193" s="38"/>
      <c r="I193" s="39"/>
      <c r="J193" s="39"/>
      <c r="K193" s="38"/>
      <c r="L193" s="42"/>
    </row>
    <row r="194" spans="1:26" ht="42.75" x14ac:dyDescent="0.2">
      <c r="A194" s="67" t="s">
        <v>156</v>
      </c>
      <c r="B194" s="67" t="str">
        <f>Source!F61</f>
        <v>цена поставщика</v>
      </c>
      <c r="C194" s="67" t="s">
        <v>606</v>
      </c>
      <c r="D194" s="43" t="str">
        <f>Source!H61</f>
        <v>ШТ</v>
      </c>
      <c r="E194" s="44"/>
      <c r="F194" s="45"/>
      <c r="G194" s="46"/>
      <c r="H194" s="45"/>
      <c r="I194" s="47"/>
      <c r="J194" s="47"/>
      <c r="K194" s="45"/>
      <c r="L194" s="48"/>
      <c r="S194">
        <f>ROUND((Source!FX61/100)*((ROUND(Source!AF61*Source!I61, 2)+ROUND(Source!AE61*Source!I61, 2))), 2)</f>
        <v>0</v>
      </c>
      <c r="T194">
        <f>Source!X61</f>
        <v>0</v>
      </c>
      <c r="U194">
        <f>ROUND((Source!FY61/100)*((ROUND(Source!AF61*Source!I61, 2)+ROUND(Source!AE61*Source!I61, 2))), 2)</f>
        <v>0</v>
      </c>
      <c r="V194">
        <f>Source!Y61</f>
        <v>0</v>
      </c>
      <c r="W194">
        <f>IF(Source!BI61&lt;=1,H194, 0)</f>
        <v>0</v>
      </c>
      <c r="X194">
        <f>IF(Source!BI61=2,H194, 0)</f>
        <v>0</v>
      </c>
      <c r="Y194">
        <f>IF(Source!BI61=3,H194, 0)</f>
        <v>0</v>
      </c>
      <c r="Z194">
        <f>IF(Source!BI61=4,H194, 0)</f>
        <v>0</v>
      </c>
    </row>
    <row r="195" spans="1:26" ht="15" x14ac:dyDescent="0.25">
      <c r="G195" s="104"/>
      <c r="H195" s="104"/>
      <c r="J195" s="104"/>
      <c r="K195" s="104"/>
      <c r="L195" s="49"/>
      <c r="O195" s="31">
        <f>G195</f>
        <v>0</v>
      </c>
      <c r="P195" s="31">
        <f>J195</f>
        <v>0</v>
      </c>
      <c r="Q195" s="31">
        <f>L195</f>
        <v>0</v>
      </c>
      <c r="W195">
        <f>IF(Source!BI60&lt;=1,H189+H190+H191+H192, 0)</f>
        <v>0</v>
      </c>
      <c r="X195">
        <f>IF(Source!BI60=2,H189+H190+H191+H192, 0)</f>
        <v>0</v>
      </c>
      <c r="Y195">
        <f>IF(Source!BI60=3,H189+H190+H191+H192, 0)</f>
        <v>0</v>
      </c>
      <c r="Z195">
        <f>IF(Source!BI60=4,H189+H190+H191+H192, 0)</f>
        <v>0</v>
      </c>
    </row>
    <row r="196" spans="1:26" ht="92.25" x14ac:dyDescent="0.2">
      <c r="A196" s="66">
        <v>18</v>
      </c>
      <c r="B196" s="66" t="s">
        <v>607</v>
      </c>
      <c r="C196" s="66" t="str">
        <f>Source!G62</f>
        <v>Кроссировка в шкафу</v>
      </c>
      <c r="D196" s="37" t="str">
        <f>Source!H62</f>
        <v>10 ШТ</v>
      </c>
      <c r="E196" s="11"/>
      <c r="F196" s="38"/>
      <c r="G196" s="39"/>
      <c r="H196" s="38"/>
      <c r="I196" s="39"/>
      <c r="J196" s="39"/>
      <c r="K196" s="38"/>
      <c r="L196" s="40"/>
      <c r="S196">
        <f>ROUND((Source!FX62/100)*((ROUND(Source!AF62*Source!I62, 2)+ROUND(Source!AE62*Source!I62, 2))), 2)</f>
        <v>1.1499999999999999</v>
      </c>
      <c r="T196">
        <f>Source!X62</f>
        <v>1.1499999999999999</v>
      </c>
      <c r="U196">
        <f>ROUND((Source!FY62/100)*((ROUND(Source!AF62*Source!I62, 2)+ROUND(Source!AE62*Source!I62, 2))), 2)</f>
        <v>0.59</v>
      </c>
      <c r="V196">
        <f>Source!Y62</f>
        <v>0.59</v>
      </c>
    </row>
    <row r="197" spans="1:26" ht="14.25" x14ac:dyDescent="0.2">
      <c r="A197" s="66"/>
      <c r="B197" s="66"/>
      <c r="C197" s="66" t="s">
        <v>569</v>
      </c>
      <c r="D197" s="37"/>
      <c r="E197" s="11"/>
      <c r="F197" s="38"/>
      <c r="G197" s="39"/>
      <c r="H197" s="38"/>
      <c r="I197" s="39"/>
      <c r="J197" s="39"/>
      <c r="K197" s="38"/>
      <c r="L197" s="40"/>
      <c r="R197">
        <f>H197</f>
        <v>0</v>
      </c>
    </row>
    <row r="198" spans="1:26" ht="14.25" x14ac:dyDescent="0.2">
      <c r="A198" s="66"/>
      <c r="B198" s="66"/>
      <c r="C198" s="66" t="s">
        <v>570</v>
      </c>
      <c r="D198" s="37"/>
      <c r="E198" s="11"/>
      <c r="F198" s="38"/>
      <c r="G198" s="39"/>
      <c r="H198" s="38"/>
      <c r="I198" s="39"/>
      <c r="J198" s="39"/>
      <c r="K198" s="38"/>
      <c r="L198" s="40"/>
    </row>
    <row r="199" spans="1:26" ht="14.25" x14ac:dyDescent="0.2">
      <c r="A199" s="66"/>
      <c r="B199" s="66"/>
      <c r="C199" s="66" t="s">
        <v>571</v>
      </c>
      <c r="D199" s="37" t="s">
        <v>572</v>
      </c>
      <c r="E199" s="11"/>
      <c r="F199" s="70"/>
      <c r="G199" s="39"/>
      <c r="H199" s="38"/>
      <c r="I199" s="41"/>
      <c r="J199" s="36"/>
      <c r="K199" s="38"/>
      <c r="L199" s="40"/>
    </row>
    <row r="200" spans="1:26" ht="14.25" x14ac:dyDescent="0.2">
      <c r="A200" s="66"/>
      <c r="B200" s="66"/>
      <c r="C200" s="66" t="s">
        <v>573</v>
      </c>
      <c r="D200" s="37" t="s">
        <v>572</v>
      </c>
      <c r="E200" s="11"/>
      <c r="F200" s="70"/>
      <c r="G200" s="39"/>
      <c r="H200" s="38"/>
      <c r="I200" s="41"/>
      <c r="J200" s="36"/>
      <c r="K200" s="38"/>
      <c r="L200" s="40"/>
    </row>
    <row r="201" spans="1:26" ht="14.25" x14ac:dyDescent="0.2">
      <c r="A201" s="66"/>
      <c r="B201" s="66"/>
      <c r="C201" s="66" t="s">
        <v>574</v>
      </c>
      <c r="D201" s="37" t="s">
        <v>575</v>
      </c>
      <c r="E201" s="11"/>
      <c r="F201" s="38"/>
      <c r="G201" s="39"/>
      <c r="H201" s="38"/>
      <c r="I201" s="39"/>
      <c r="J201" s="39"/>
      <c r="K201" s="38"/>
      <c r="L201" s="42"/>
    </row>
    <row r="202" spans="1:26" ht="55.5" x14ac:dyDescent="0.2">
      <c r="A202" s="67" t="s">
        <v>164</v>
      </c>
      <c r="B202" s="67" t="str">
        <f>Source!F63</f>
        <v>цена поставщика</v>
      </c>
      <c r="C202" s="67" t="s">
        <v>608</v>
      </c>
      <c r="D202" s="43" t="str">
        <f>Source!H63</f>
        <v>ШТ</v>
      </c>
      <c r="E202" s="44"/>
      <c r="F202" s="45"/>
      <c r="G202" s="46"/>
      <c r="H202" s="45"/>
      <c r="I202" s="47"/>
      <c r="J202" s="47"/>
      <c r="K202" s="45"/>
      <c r="L202" s="48"/>
      <c r="S202">
        <f>ROUND((Source!FX63/100)*((ROUND(Source!AF63*Source!I63, 2)+ROUND(Source!AE63*Source!I63, 2))), 2)</f>
        <v>0</v>
      </c>
      <c r="T202">
        <f>Source!X63</f>
        <v>0</v>
      </c>
      <c r="U202">
        <f>ROUND((Source!FY63/100)*((ROUND(Source!AF63*Source!I63, 2)+ROUND(Source!AE63*Source!I63, 2))), 2)</f>
        <v>0</v>
      </c>
      <c r="V202">
        <f>Source!Y63</f>
        <v>0</v>
      </c>
      <c r="W202">
        <f>IF(Source!BI63&lt;=1,H202, 0)</f>
        <v>0</v>
      </c>
      <c r="X202">
        <f>IF(Source!BI63=2,H202, 0)</f>
        <v>0</v>
      </c>
      <c r="Y202">
        <f>IF(Source!BI63=3,H202, 0)</f>
        <v>0</v>
      </c>
      <c r="Z202">
        <f>IF(Source!BI63=4,H202, 0)</f>
        <v>0</v>
      </c>
    </row>
    <row r="203" spans="1:26" ht="15" x14ac:dyDescent="0.25">
      <c r="G203" s="104"/>
      <c r="H203" s="104"/>
      <c r="J203" s="104"/>
      <c r="K203" s="104"/>
      <c r="L203" s="49"/>
      <c r="O203" s="31">
        <f>G203</f>
        <v>0</v>
      </c>
      <c r="P203" s="31">
        <f>J203</f>
        <v>0</v>
      </c>
      <c r="Q203" s="31">
        <f>L203</f>
        <v>0</v>
      </c>
      <c r="W203">
        <f>IF(Source!BI62&lt;=1,H197+H198+H199+H200, 0)</f>
        <v>0</v>
      </c>
      <c r="X203">
        <f>IF(Source!BI62=2,H197+H198+H199+H200, 0)</f>
        <v>0</v>
      </c>
      <c r="Y203">
        <f>IF(Source!BI62=3,H197+H198+H199+H200, 0)</f>
        <v>0</v>
      </c>
      <c r="Z203">
        <f>IF(Source!BI62=4,H197+H198+H199+H200, 0)</f>
        <v>0</v>
      </c>
    </row>
    <row r="204" spans="1:26" ht="92.25" x14ac:dyDescent="0.2">
      <c r="A204" s="66">
        <v>19</v>
      </c>
      <c r="B204" s="66" t="s">
        <v>602</v>
      </c>
      <c r="C204" s="66" t="str">
        <f>Source!G64</f>
        <v>Съемные и выдвижные блоки (модули, ячейки, ТЭЗ), масса: до 10 кг</v>
      </c>
      <c r="D204" s="37" t="str">
        <f>Source!H64</f>
        <v>ШТ</v>
      </c>
      <c r="E204" s="11"/>
      <c r="F204" s="38"/>
      <c r="G204" s="39"/>
      <c r="H204" s="38"/>
      <c r="I204" s="39"/>
      <c r="J204" s="39"/>
      <c r="K204" s="38"/>
      <c r="L204" s="40"/>
      <c r="S204">
        <f>ROUND((Source!FX64/100)*((ROUND(Source!AF64*Source!I64, 2)+ROUND(Source!AE64*Source!I64, 2))), 2)</f>
        <v>37.1</v>
      </c>
      <c r="T204">
        <f>Source!X64</f>
        <v>37.1</v>
      </c>
      <c r="U204">
        <f>ROUND((Source!FY64/100)*((ROUND(Source!AF64*Source!I64, 2)+ROUND(Source!AE64*Source!I64, 2))), 2)</f>
        <v>18.96</v>
      </c>
      <c r="V204">
        <f>Source!Y64</f>
        <v>18.96</v>
      </c>
    </row>
    <row r="205" spans="1:26" ht="14.25" x14ac:dyDescent="0.2">
      <c r="A205" s="66"/>
      <c r="B205" s="66"/>
      <c r="C205" s="66" t="s">
        <v>569</v>
      </c>
      <c r="D205" s="37"/>
      <c r="E205" s="11"/>
      <c r="F205" s="38"/>
      <c r="G205" s="39"/>
      <c r="H205" s="38"/>
      <c r="I205" s="39"/>
      <c r="J205" s="39"/>
      <c r="K205" s="38"/>
      <c r="L205" s="40"/>
      <c r="R205">
        <f>H205</f>
        <v>0</v>
      </c>
    </row>
    <row r="206" spans="1:26" ht="14.25" x14ac:dyDescent="0.2">
      <c r="A206" s="66"/>
      <c r="B206" s="66"/>
      <c r="C206" s="66" t="s">
        <v>263</v>
      </c>
      <c r="D206" s="37"/>
      <c r="E206" s="11"/>
      <c r="F206" s="38"/>
      <c r="G206" s="39"/>
      <c r="H206" s="38"/>
      <c r="I206" s="39"/>
      <c r="J206" s="39"/>
      <c r="K206" s="38"/>
      <c r="L206" s="40"/>
    </row>
    <row r="207" spans="1:26" ht="14.25" x14ac:dyDescent="0.2">
      <c r="A207" s="66"/>
      <c r="B207" s="66"/>
      <c r="C207" s="66" t="s">
        <v>580</v>
      </c>
      <c r="D207" s="37"/>
      <c r="E207" s="11"/>
      <c r="F207" s="38"/>
      <c r="G207" s="39"/>
      <c r="H207" s="50"/>
      <c r="I207" s="39"/>
      <c r="J207" s="39"/>
      <c r="K207" s="50"/>
      <c r="L207" s="40"/>
      <c r="R207">
        <f>H207</f>
        <v>0</v>
      </c>
    </row>
    <row r="208" spans="1:26" ht="14.25" x14ac:dyDescent="0.2">
      <c r="A208" s="66"/>
      <c r="B208" s="66"/>
      <c r="C208" s="66" t="s">
        <v>570</v>
      </c>
      <c r="D208" s="37"/>
      <c r="E208" s="11"/>
      <c r="F208" s="38"/>
      <c r="G208" s="39"/>
      <c r="H208" s="38"/>
      <c r="I208" s="39"/>
      <c r="J208" s="39"/>
      <c r="K208" s="38"/>
      <c r="L208" s="40"/>
    </row>
    <row r="209" spans="1:37" ht="14.25" x14ac:dyDescent="0.2">
      <c r="A209" s="66"/>
      <c r="B209" s="66"/>
      <c r="C209" s="66" t="s">
        <v>571</v>
      </c>
      <c r="D209" s="37" t="s">
        <v>572</v>
      </c>
      <c r="E209" s="11"/>
      <c r="F209" s="70"/>
      <c r="G209" s="39"/>
      <c r="H209" s="38"/>
      <c r="I209" s="41"/>
      <c r="J209" s="36"/>
      <c r="K209" s="38"/>
      <c r="L209" s="40"/>
    </row>
    <row r="210" spans="1:37" ht="14.25" x14ac:dyDescent="0.2">
      <c r="A210" s="66"/>
      <c r="B210" s="66"/>
      <c r="C210" s="66" t="s">
        <v>573</v>
      </c>
      <c r="D210" s="37" t="s">
        <v>572</v>
      </c>
      <c r="E210" s="11"/>
      <c r="F210" s="70"/>
      <c r="G210" s="39"/>
      <c r="H210" s="38"/>
      <c r="I210" s="41"/>
      <c r="J210" s="36"/>
      <c r="K210" s="38"/>
      <c r="L210" s="40"/>
    </row>
    <row r="211" spans="1:37" ht="14.25" x14ac:dyDescent="0.2">
      <c r="A211" s="66"/>
      <c r="B211" s="66"/>
      <c r="C211" s="66" t="s">
        <v>574</v>
      </c>
      <c r="D211" s="37" t="s">
        <v>575</v>
      </c>
      <c r="E211" s="11"/>
      <c r="F211" s="38"/>
      <c r="G211" s="39"/>
      <c r="H211" s="38"/>
      <c r="I211" s="39"/>
      <c r="J211" s="39"/>
      <c r="K211" s="38"/>
      <c r="L211" s="42"/>
    </row>
    <row r="212" spans="1:37" ht="55.5" x14ac:dyDescent="0.3">
      <c r="A212" s="69" t="s">
        <v>168</v>
      </c>
      <c r="B212" s="69" t="str">
        <f>Source!F65</f>
        <v>цена поставщика</v>
      </c>
      <c r="C212" s="69" t="s">
        <v>609</v>
      </c>
      <c r="D212" s="57" t="str">
        <f>Source!H65</f>
        <v>ШТ</v>
      </c>
      <c r="E212" s="58"/>
      <c r="F212" s="78"/>
      <c r="G212" s="63"/>
      <c r="H212" s="78"/>
      <c r="I212" s="60"/>
      <c r="J212" s="60"/>
      <c r="K212" s="78"/>
      <c r="L212" s="61"/>
      <c r="M212" s="77"/>
      <c r="S212">
        <f>ROUND((Source!FX65/100)*((ROUND(Source!AF65*Source!I65, 2)+ROUND(Source!AE65*Source!I65, 2))), 2)</f>
        <v>0</v>
      </c>
      <c r="T212">
        <f>Source!X65</f>
        <v>0</v>
      </c>
      <c r="U212">
        <f>ROUND((Source!FY65/100)*((ROUND(Source!AF65*Source!I65, 2)+ROUND(Source!AE65*Source!I65, 2))), 2)</f>
        <v>0</v>
      </c>
      <c r="V212">
        <f>Source!Y65</f>
        <v>0</v>
      </c>
      <c r="W212">
        <f>IF(Source!BI65&lt;=1,H212, 0)</f>
        <v>0</v>
      </c>
      <c r="X212">
        <f>IF(Source!BI65=2,H212, 0)</f>
        <v>0</v>
      </c>
      <c r="Y212">
        <f>IF(Source!BI65=3,H212, 0)</f>
        <v>0</v>
      </c>
      <c r="Z212">
        <f>IF(Source!BI65=4,H212, 0)</f>
        <v>0</v>
      </c>
    </row>
    <row r="213" spans="1:37" ht="42.75" x14ac:dyDescent="0.2">
      <c r="A213" s="69" t="s">
        <v>171</v>
      </c>
      <c r="B213" s="69" t="str">
        <f>Source!F66</f>
        <v>цена поставщика</v>
      </c>
      <c r="C213" s="69" t="s">
        <v>610</v>
      </c>
      <c r="D213" s="57" t="str">
        <f>Source!H66</f>
        <v>ШТ</v>
      </c>
      <c r="E213" s="58"/>
      <c r="F213" s="59"/>
      <c r="G213" s="63"/>
      <c r="H213" s="59"/>
      <c r="I213" s="60"/>
      <c r="J213" s="60"/>
      <c r="K213" s="59"/>
      <c r="L213" s="61"/>
      <c r="S213">
        <f>ROUND((Source!FX66/100)*((ROUND(Source!AF66*Source!I66, 2)+ROUND(Source!AE66*Source!I66, 2))), 2)</f>
        <v>0</v>
      </c>
      <c r="T213">
        <f>Source!X66</f>
        <v>0</v>
      </c>
      <c r="U213">
        <f>ROUND((Source!FY66/100)*((ROUND(Source!AF66*Source!I66, 2)+ROUND(Source!AE66*Source!I66, 2))), 2)</f>
        <v>0</v>
      </c>
      <c r="V213">
        <f>Source!Y66</f>
        <v>0</v>
      </c>
      <c r="W213">
        <f>IF(Source!BI66&lt;=1,H213, 0)</f>
        <v>0</v>
      </c>
      <c r="X213">
        <f>IF(Source!BI66=2,H213, 0)</f>
        <v>0</v>
      </c>
      <c r="Y213">
        <f>IF(Source!BI66=3,H213, 0)</f>
        <v>0</v>
      </c>
      <c r="Z213">
        <f>IF(Source!BI66=4,H213, 0)</f>
        <v>0</v>
      </c>
    </row>
    <row r="214" spans="1:37" ht="42.75" x14ac:dyDescent="0.3">
      <c r="A214" s="67" t="s">
        <v>174</v>
      </c>
      <c r="B214" s="67" t="str">
        <f>Source!F67</f>
        <v>цена поставщика</v>
      </c>
      <c r="C214" s="67" t="s">
        <v>611</v>
      </c>
      <c r="D214" s="43" t="str">
        <f>Source!H67</f>
        <v>ШТ</v>
      </c>
      <c r="E214" s="44"/>
      <c r="F214" s="79"/>
      <c r="G214" s="46"/>
      <c r="H214" s="79"/>
      <c r="I214" s="47"/>
      <c r="J214" s="47"/>
      <c r="K214" s="79"/>
      <c r="L214" s="48"/>
      <c r="M214" s="77"/>
      <c r="S214">
        <f>ROUND((Source!FX67/100)*((ROUND(Source!AF67*Source!I67, 2)+ROUND(Source!AE67*Source!I67, 2))), 2)</f>
        <v>0</v>
      </c>
      <c r="T214">
        <f>Source!X67</f>
        <v>0</v>
      </c>
      <c r="U214">
        <f>ROUND((Source!FY67/100)*((ROUND(Source!AF67*Source!I67, 2)+ROUND(Source!AE67*Source!I67, 2))), 2)</f>
        <v>0</v>
      </c>
      <c r="V214">
        <f>Source!Y67</f>
        <v>0</v>
      </c>
      <c r="W214">
        <f>IF(Source!BI67&lt;=1,H214, 0)</f>
        <v>0</v>
      </c>
      <c r="X214">
        <f>IF(Source!BI67=2,H214, 0)</f>
        <v>0</v>
      </c>
      <c r="Y214">
        <f>IF(Source!BI67=3,H214, 0)</f>
        <v>0</v>
      </c>
      <c r="Z214">
        <f>IF(Source!BI67=4,H214, 0)</f>
        <v>0</v>
      </c>
    </row>
    <row r="215" spans="1:37" ht="15" x14ac:dyDescent="0.25">
      <c r="G215" s="104"/>
      <c r="H215" s="104"/>
      <c r="J215" s="104"/>
      <c r="K215" s="104"/>
      <c r="L215" s="49"/>
      <c r="O215" s="31">
        <f>G215</f>
        <v>0</v>
      </c>
      <c r="P215" s="31">
        <f>J215</f>
        <v>0</v>
      </c>
      <c r="Q215" s="31">
        <f>L215</f>
        <v>0</v>
      </c>
      <c r="W215">
        <f>IF(Source!BI64&lt;=1,H205+H206+H208+H209+H210, 0)</f>
        <v>0</v>
      </c>
      <c r="X215">
        <f>IF(Source!BI64=2,H205+H206+H208+H209+H210, 0)</f>
        <v>0</v>
      </c>
      <c r="Y215">
        <f>IF(Source!BI64=3,H205+H206+H208+H209+H210, 0)</f>
        <v>0</v>
      </c>
      <c r="Z215">
        <f>IF(Source!BI64=4,H205+H206+H208+H209+H210, 0)</f>
        <v>0</v>
      </c>
    </row>
    <row r="216" spans="1:37" ht="92.25" x14ac:dyDescent="0.2">
      <c r="A216" s="66">
        <v>20</v>
      </c>
      <c r="B216" s="66" t="s">
        <v>602</v>
      </c>
      <c r="C216" s="66" t="str">
        <f>Source!G68</f>
        <v>Съемные и выдвижные блоки (модули, ячейки, ТЭЗ), масса: до 10 кг</v>
      </c>
      <c r="D216" s="37" t="str">
        <f>Source!H68</f>
        <v>ШТ</v>
      </c>
      <c r="E216" s="11"/>
      <c r="F216" s="38"/>
      <c r="G216" s="39"/>
      <c r="H216" s="38"/>
      <c r="I216" s="39"/>
      <c r="J216" s="39"/>
      <c r="K216" s="38"/>
      <c r="L216" s="40"/>
      <c r="S216">
        <f>ROUND((Source!FX68/100)*((ROUND(Source!AF68*Source!I68, 2)+ROUND(Source!AE68*Source!I68, 2))), 2)</f>
        <v>18.55</v>
      </c>
      <c r="T216">
        <f>Source!X68</f>
        <v>18.55</v>
      </c>
      <c r="U216">
        <f>ROUND((Source!FY68/100)*((ROUND(Source!AF68*Source!I68, 2)+ROUND(Source!AE68*Source!I68, 2))), 2)</f>
        <v>9.48</v>
      </c>
      <c r="V216">
        <f>Source!Y68</f>
        <v>9.48</v>
      </c>
    </row>
    <row r="217" spans="1:37" ht="14.25" x14ac:dyDescent="0.2">
      <c r="A217" s="66"/>
      <c r="B217" s="66"/>
      <c r="C217" s="66" t="s">
        <v>569</v>
      </c>
      <c r="D217" s="37"/>
      <c r="E217" s="11"/>
      <c r="F217" s="38"/>
      <c r="G217" s="39"/>
      <c r="H217" s="38"/>
      <c r="I217" s="39"/>
      <c r="J217" s="39"/>
      <c r="K217" s="38"/>
      <c r="L217" s="40"/>
      <c r="R217">
        <f>H217</f>
        <v>0</v>
      </c>
    </row>
    <row r="218" spans="1:37" ht="14.25" x14ac:dyDescent="0.2">
      <c r="A218" s="66"/>
      <c r="B218" s="66"/>
      <c r="C218" s="66" t="s">
        <v>263</v>
      </c>
      <c r="D218" s="37"/>
      <c r="E218" s="11"/>
      <c r="F218" s="38"/>
      <c r="G218" s="39"/>
      <c r="H218" s="38"/>
      <c r="I218" s="39"/>
      <c r="J218" s="39"/>
      <c r="K218" s="38"/>
      <c r="L218" s="40"/>
    </row>
    <row r="219" spans="1:37" ht="14.25" x14ac:dyDescent="0.2">
      <c r="A219" s="66"/>
      <c r="B219" s="66"/>
      <c r="C219" s="66" t="s">
        <v>580</v>
      </c>
      <c r="D219" s="37"/>
      <c r="E219" s="11"/>
      <c r="F219" s="38"/>
      <c r="G219" s="39"/>
      <c r="H219" s="50"/>
      <c r="I219" s="39"/>
      <c r="J219" s="39"/>
      <c r="K219" s="50"/>
      <c r="L219" s="40"/>
      <c r="R219">
        <f>H219</f>
        <v>0</v>
      </c>
    </row>
    <row r="220" spans="1:37" ht="14.25" x14ac:dyDescent="0.2">
      <c r="A220" s="66"/>
      <c r="B220" s="66"/>
      <c r="C220" s="66" t="s">
        <v>570</v>
      </c>
      <c r="D220" s="37"/>
      <c r="E220" s="11"/>
      <c r="F220" s="38"/>
      <c r="G220" s="39"/>
      <c r="H220" s="38"/>
      <c r="I220" s="39"/>
      <c r="J220" s="39"/>
      <c r="K220" s="38"/>
      <c r="L220" s="40"/>
    </row>
    <row r="221" spans="1:37" ht="14.25" x14ac:dyDescent="0.2">
      <c r="A221" s="66"/>
      <c r="B221" s="66"/>
      <c r="C221" s="66" t="s">
        <v>571</v>
      </c>
      <c r="D221" s="37" t="s">
        <v>572</v>
      </c>
      <c r="E221" s="11"/>
      <c r="F221" s="70"/>
      <c r="G221" s="39"/>
      <c r="H221" s="38"/>
      <c r="I221" s="41"/>
      <c r="J221" s="36"/>
      <c r="K221" s="38"/>
      <c r="L221" s="40"/>
    </row>
    <row r="222" spans="1:37" ht="14.25" x14ac:dyDescent="0.2">
      <c r="A222" s="66"/>
      <c r="B222" s="66"/>
      <c r="C222" s="66" t="s">
        <v>573</v>
      </c>
      <c r="D222" s="37" t="s">
        <v>572</v>
      </c>
      <c r="E222" s="11"/>
      <c r="F222" s="70"/>
      <c r="G222" s="39"/>
      <c r="H222" s="38"/>
      <c r="I222" s="41"/>
      <c r="J222" s="36"/>
      <c r="K222" s="38"/>
      <c r="L222" s="40"/>
    </row>
    <row r="223" spans="1:37" ht="14.25" x14ac:dyDescent="0.2">
      <c r="A223" s="66"/>
      <c r="B223" s="66"/>
      <c r="C223" s="66" t="s">
        <v>574</v>
      </c>
      <c r="D223" s="37" t="s">
        <v>575</v>
      </c>
      <c r="E223" s="11"/>
      <c r="F223" s="38"/>
      <c r="G223" s="39"/>
      <c r="H223" s="38"/>
      <c r="I223" s="39"/>
      <c r="J223" s="39"/>
      <c r="K223" s="38"/>
      <c r="L223" s="42"/>
    </row>
    <row r="224" spans="1:37" ht="69.75" x14ac:dyDescent="0.2">
      <c r="A224" s="67" t="s">
        <v>178</v>
      </c>
      <c r="B224" s="67" t="str">
        <f>Source!F69</f>
        <v>цена поставщика</v>
      </c>
      <c r="C224" s="67" t="s">
        <v>634</v>
      </c>
      <c r="D224" s="43" t="str">
        <f>Source!H69</f>
        <v>ШТ</v>
      </c>
      <c r="E224" s="44"/>
      <c r="F224" s="45"/>
      <c r="G224" s="46"/>
      <c r="H224" s="45"/>
      <c r="I224" s="47"/>
      <c r="J224" s="47"/>
      <c r="K224" s="45"/>
      <c r="L224" s="48"/>
      <c r="S224">
        <f>ROUND((Source!FX69/100)*((ROUND(Source!AF69*Source!I69, 2)+ROUND(Source!AE69*Source!I69, 2))), 2)</f>
        <v>0</v>
      </c>
      <c r="T224">
        <f>Source!X69</f>
        <v>0</v>
      </c>
      <c r="U224">
        <f>ROUND((Source!FY69/100)*((ROUND(Source!AF69*Source!I69, 2)+ROUND(Source!AE69*Source!I69, 2))), 2)</f>
        <v>0</v>
      </c>
      <c r="V224">
        <f>Source!Y69</f>
        <v>0</v>
      </c>
      <c r="W224">
        <f>IF(Source!BI69&lt;=1,H224, 0)</f>
        <v>0</v>
      </c>
      <c r="X224">
        <f>IF(Source!BI69=2,H224, 0)</f>
        <v>0</v>
      </c>
      <c r="Y224">
        <f>IF(Source!BI69=3,H224, 0)</f>
        <v>0</v>
      </c>
      <c r="Z224">
        <f>IF(Source!BI69=4,H224, 0)</f>
        <v>0</v>
      </c>
      <c r="AK224" s="73"/>
    </row>
    <row r="225" spans="1:26" ht="15" x14ac:dyDescent="0.25">
      <c r="G225" s="104">
        <f>H217+H218+H220+H221+H222+SUM(H224:H224)</f>
        <v>0</v>
      </c>
      <c r="H225" s="104"/>
      <c r="J225" s="104">
        <f>K217+K218+K220+K221+K222+SUM(K224:K224)</f>
        <v>0</v>
      </c>
      <c r="K225" s="104"/>
      <c r="L225" s="49"/>
      <c r="O225" s="31">
        <f>G225</f>
        <v>0</v>
      </c>
      <c r="P225" s="31">
        <f>J225</f>
        <v>0</v>
      </c>
      <c r="Q225" s="31">
        <f>L225</f>
        <v>0</v>
      </c>
      <c r="W225">
        <f>IF(Source!BI68&lt;=1,H217+H218+H220+H221+H222, 0)</f>
        <v>0</v>
      </c>
      <c r="X225">
        <f>IF(Source!BI68=2,H217+H218+H220+H221+H222, 0)</f>
        <v>0</v>
      </c>
      <c r="Y225">
        <f>IF(Source!BI68=3,H217+H218+H220+H221+H222, 0)</f>
        <v>0</v>
      </c>
      <c r="Z225">
        <f>IF(Source!BI68=4,H217+H218+H220+H221+H222, 0)</f>
        <v>0</v>
      </c>
    </row>
    <row r="226" spans="1:26" ht="92.25" x14ac:dyDescent="0.2">
      <c r="A226" s="66">
        <v>21</v>
      </c>
      <c r="B226" s="66" t="s">
        <v>595</v>
      </c>
      <c r="C226" s="66" t="str">
        <f>Source!G70</f>
        <v>Труба винипластовая по установленным конструкциям, по стенам и колоннам с креплением скобами, диаметр: до 25 мм</v>
      </c>
      <c r="D226" s="37" t="str">
        <f>Source!H70</f>
        <v>100 м</v>
      </c>
      <c r="E226" s="11"/>
      <c r="F226" s="38"/>
      <c r="G226" s="39"/>
      <c r="H226" s="38"/>
      <c r="I226" s="39"/>
      <c r="J226" s="39"/>
      <c r="K226" s="38"/>
      <c r="L226" s="40"/>
      <c r="S226">
        <f>ROUND((Source!FX70/100)*((ROUND(Source!AF70*Source!I70, 2)+ROUND(Source!AE70*Source!I70, 2))), 2)</f>
        <v>6874.02</v>
      </c>
      <c r="T226">
        <f>Source!X70</f>
        <v>6874.02</v>
      </c>
      <c r="U226">
        <f>ROUND((Source!FY70/100)*((ROUND(Source!AF70*Source!I70, 2)+ROUND(Source!AE70*Source!I70, 2))), 2)</f>
        <v>3614.18</v>
      </c>
      <c r="V226">
        <f>Source!Y70</f>
        <v>3614.18</v>
      </c>
    </row>
    <row r="227" spans="1:26" ht="14.25" x14ac:dyDescent="0.2">
      <c r="A227" s="66"/>
      <c r="B227" s="66"/>
      <c r="C227" s="66" t="s">
        <v>569</v>
      </c>
      <c r="D227" s="37"/>
      <c r="E227" s="11"/>
      <c r="F227" s="38"/>
      <c r="G227" s="39"/>
      <c r="H227" s="38"/>
      <c r="I227" s="39"/>
      <c r="J227" s="39"/>
      <c r="K227" s="38"/>
      <c r="L227" s="40"/>
      <c r="R227">
        <f>H227</f>
        <v>0</v>
      </c>
    </row>
    <row r="228" spans="1:26" ht="14.25" x14ac:dyDescent="0.2">
      <c r="A228" s="66"/>
      <c r="B228" s="66"/>
      <c r="C228" s="66" t="s">
        <v>263</v>
      </c>
      <c r="D228" s="37"/>
      <c r="E228" s="11"/>
      <c r="F228" s="38"/>
      <c r="G228" s="39"/>
      <c r="H228" s="38"/>
      <c r="I228" s="39"/>
      <c r="J228" s="39"/>
      <c r="K228" s="38"/>
      <c r="L228" s="40"/>
    </row>
    <row r="229" spans="1:26" ht="14.25" x14ac:dyDescent="0.2">
      <c r="A229" s="66"/>
      <c r="B229" s="66"/>
      <c r="C229" s="66" t="s">
        <v>580</v>
      </c>
      <c r="D229" s="37"/>
      <c r="E229" s="11"/>
      <c r="F229" s="38"/>
      <c r="G229" s="39"/>
      <c r="H229" s="50"/>
      <c r="I229" s="39"/>
      <c r="J229" s="39"/>
      <c r="K229" s="50"/>
      <c r="L229" s="40"/>
      <c r="R229">
        <f>H229</f>
        <v>0</v>
      </c>
    </row>
    <row r="230" spans="1:26" ht="14.25" x14ac:dyDescent="0.2">
      <c r="A230" s="66"/>
      <c r="B230" s="66"/>
      <c r="C230" s="66" t="s">
        <v>570</v>
      </c>
      <c r="D230" s="37"/>
      <c r="E230" s="11"/>
      <c r="F230" s="38"/>
      <c r="G230" s="39"/>
      <c r="H230" s="38"/>
      <c r="I230" s="39"/>
      <c r="J230" s="39"/>
      <c r="K230" s="38"/>
      <c r="L230" s="40"/>
    </row>
    <row r="231" spans="1:26" ht="14.25" x14ac:dyDescent="0.2">
      <c r="A231" s="66"/>
      <c r="B231" s="66"/>
      <c r="C231" s="66" t="s">
        <v>571</v>
      </c>
      <c r="D231" s="37" t="s">
        <v>572</v>
      </c>
      <c r="E231" s="11"/>
      <c r="F231" s="70"/>
      <c r="G231" s="39"/>
      <c r="H231" s="38"/>
      <c r="I231" s="41"/>
      <c r="J231" s="36"/>
      <c r="K231" s="38"/>
      <c r="L231" s="40"/>
    </row>
    <row r="232" spans="1:26" ht="14.25" x14ac:dyDescent="0.2">
      <c r="A232" s="66"/>
      <c r="B232" s="66"/>
      <c r="C232" s="66" t="s">
        <v>573</v>
      </c>
      <c r="D232" s="37" t="s">
        <v>572</v>
      </c>
      <c r="E232" s="11"/>
      <c r="F232" s="70"/>
      <c r="G232" s="39"/>
      <c r="H232" s="38"/>
      <c r="I232" s="41"/>
      <c r="J232" s="36"/>
      <c r="K232" s="38"/>
      <c r="L232" s="40"/>
    </row>
    <row r="233" spans="1:26" ht="14.25" x14ac:dyDescent="0.2">
      <c r="A233" s="66"/>
      <c r="B233" s="66"/>
      <c r="C233" s="66" t="s">
        <v>574</v>
      </c>
      <c r="D233" s="37" t="s">
        <v>575</v>
      </c>
      <c r="E233" s="11"/>
      <c r="F233" s="38"/>
      <c r="G233" s="39"/>
      <c r="H233" s="38"/>
      <c r="I233" s="39"/>
      <c r="J233" s="39"/>
      <c r="K233" s="38"/>
      <c r="L233" s="42"/>
    </row>
    <row r="234" spans="1:26" ht="28.5" x14ac:dyDescent="0.2">
      <c r="A234" s="66" t="s">
        <v>182</v>
      </c>
      <c r="B234" s="66" t="str">
        <f>Source!F71</f>
        <v>24.3.03.13-0302</v>
      </c>
      <c r="C234" s="66" t="str">
        <f>Source!G71</f>
        <v>Трубы полиэтиленовые гладкие легкие ПНД, диаметр 20 мм</v>
      </c>
      <c r="D234" s="37" t="str">
        <f>Source!H71</f>
        <v>м</v>
      </c>
      <c r="E234" s="11"/>
      <c r="F234" s="38"/>
      <c r="G234" s="64"/>
      <c r="H234" s="38"/>
      <c r="I234" s="39"/>
      <c r="J234" s="39"/>
      <c r="K234" s="38"/>
      <c r="L234" s="40"/>
      <c r="S234">
        <f>ROUND((Source!FX71/100)*((ROUND(Source!AF71*Source!I71, 2)+ROUND(Source!AE71*Source!I71, 2))), 2)</f>
        <v>0</v>
      </c>
      <c r="T234">
        <f>Source!X71</f>
        <v>0</v>
      </c>
      <c r="U234">
        <f>ROUND((Source!FY71/100)*((ROUND(Source!AF71*Source!I71, 2)+ROUND(Source!AE71*Source!I71, 2))), 2)</f>
        <v>0</v>
      </c>
      <c r="V234">
        <f>Source!Y71</f>
        <v>0</v>
      </c>
      <c r="W234">
        <f>IF(Source!BI71&lt;=1,H234, 0)</f>
        <v>0</v>
      </c>
      <c r="X234">
        <f>IF(Source!BI71=2,H234, 0)</f>
        <v>0</v>
      </c>
      <c r="Y234">
        <f>IF(Source!BI71=3,H234, 0)</f>
        <v>0</v>
      </c>
      <c r="Z234">
        <f>IF(Source!BI71=4,H234, 0)</f>
        <v>0</v>
      </c>
    </row>
    <row r="235" spans="1:26" ht="57" x14ac:dyDescent="0.2">
      <c r="A235" s="68" t="s">
        <v>186</v>
      </c>
      <c r="B235" s="68" t="str">
        <f>Source!F72</f>
        <v>24.3.01.02-0042</v>
      </c>
      <c r="C235" s="68" t="str">
        <f>Source!G72</f>
        <v>Трубы из самозатухающего ПВХ гибкие гофрированные, тяжелые, с протяжкой, номинальный внутренний диаметр 20 мм</v>
      </c>
      <c r="D235" s="51" t="str">
        <f>Source!H72</f>
        <v>м</v>
      </c>
      <c r="E235" s="52"/>
      <c r="F235" s="53"/>
      <c r="G235" s="54"/>
      <c r="H235" s="53"/>
      <c r="I235" s="55"/>
      <c r="J235" s="55"/>
      <c r="K235" s="53"/>
      <c r="L235" s="56"/>
      <c r="S235">
        <f>ROUND((Source!FX72/100)*((ROUND(Source!AF72*Source!I72, 2)+ROUND(Source!AE72*Source!I72, 2))), 2)</f>
        <v>0</v>
      </c>
      <c r="T235">
        <f>Source!X72</f>
        <v>0</v>
      </c>
      <c r="U235">
        <f>ROUND((Source!FY72/100)*((ROUND(Source!AF72*Source!I72, 2)+ROUND(Source!AE72*Source!I72, 2))), 2)</f>
        <v>0</v>
      </c>
      <c r="V235">
        <f>Source!Y72</f>
        <v>0</v>
      </c>
      <c r="W235">
        <f>IF(Source!BI72&lt;=1,H235, 0)</f>
        <v>0</v>
      </c>
      <c r="X235">
        <f>IF(Source!BI72=2,H235, 0)</f>
        <v>0</v>
      </c>
      <c r="Y235">
        <f>IF(Source!BI72=3,H235, 0)</f>
        <v>0</v>
      </c>
      <c r="Z235">
        <f>IF(Source!BI72=4,H235, 0)</f>
        <v>0</v>
      </c>
    </row>
    <row r="236" spans="1:26" ht="15" x14ac:dyDescent="0.25">
      <c r="G236" s="104"/>
      <c r="H236" s="104"/>
      <c r="J236" s="104"/>
      <c r="K236" s="104"/>
      <c r="L236" s="49"/>
      <c r="O236" s="31">
        <f>G236</f>
        <v>0</v>
      </c>
      <c r="P236" s="31">
        <f>J236</f>
        <v>0</v>
      </c>
      <c r="Q236" s="31">
        <f>L236</f>
        <v>0</v>
      </c>
      <c r="W236">
        <f>IF(Source!BI70&lt;=1,H227+H228+H230+H231+H232, 0)</f>
        <v>0</v>
      </c>
      <c r="X236">
        <f>IF(Source!BI70=2,H227+H228+H230+H231+H232, 0)</f>
        <v>0</v>
      </c>
      <c r="Y236">
        <f>IF(Source!BI70=3,H227+H228+H230+H231+H232, 0)</f>
        <v>0</v>
      </c>
      <c r="Z236">
        <f>IF(Source!BI70=4,H227+H228+H230+H231+H232, 0)</f>
        <v>0</v>
      </c>
    </row>
    <row r="237" spans="1:26" ht="92.25" x14ac:dyDescent="0.2">
      <c r="A237" s="66">
        <v>22</v>
      </c>
      <c r="B237" s="66" t="s">
        <v>596</v>
      </c>
      <c r="C237" s="66" t="str">
        <f>Source!G73</f>
        <v>Затягивание провода в проложенные трубы и металлические рукава первого одножильного или многожильного в общей оплетке, суммарное сечение: до 6 мм2</v>
      </c>
      <c r="D237" s="37" t="str">
        <f>Source!H73</f>
        <v>100 м</v>
      </c>
      <c r="E237" s="11"/>
      <c r="F237" s="38"/>
      <c r="G237" s="39"/>
      <c r="H237" s="38"/>
      <c r="I237" s="39"/>
      <c r="J237" s="39"/>
      <c r="K237" s="38"/>
      <c r="L237" s="40"/>
      <c r="S237">
        <f>ROUND((Source!FX73/100)*((ROUND(Source!AF73*Source!I73, 2)+ROUND(Source!AE73*Source!I73, 2))), 2)</f>
        <v>194.09</v>
      </c>
      <c r="T237">
        <f>Source!X73</f>
        <v>194.09</v>
      </c>
      <c r="U237">
        <f>ROUND((Source!FY73/100)*((ROUND(Source!AF73*Source!I73, 2)+ROUND(Source!AE73*Source!I73, 2))), 2)</f>
        <v>102.05</v>
      </c>
      <c r="V237">
        <f>Source!Y73</f>
        <v>102.05</v>
      </c>
    </row>
    <row r="238" spans="1:26" ht="14.25" x14ac:dyDescent="0.2">
      <c r="A238" s="66"/>
      <c r="B238" s="66"/>
      <c r="C238" s="66" t="s">
        <v>569</v>
      </c>
      <c r="D238" s="37"/>
      <c r="E238" s="11"/>
      <c r="F238" s="38"/>
      <c r="G238" s="39"/>
      <c r="H238" s="38"/>
      <c r="I238" s="39"/>
      <c r="J238" s="39"/>
      <c r="K238" s="38"/>
      <c r="L238" s="40"/>
      <c r="R238">
        <f>H238</f>
        <v>0</v>
      </c>
    </row>
    <row r="239" spans="1:26" ht="14.25" x14ac:dyDescent="0.2">
      <c r="A239" s="66"/>
      <c r="B239" s="66"/>
      <c r="C239" s="66" t="s">
        <v>263</v>
      </c>
      <c r="D239" s="37"/>
      <c r="E239" s="11"/>
      <c r="F239" s="38"/>
      <c r="G239" s="39"/>
      <c r="H239" s="38"/>
      <c r="I239" s="39"/>
      <c r="J239" s="39"/>
      <c r="K239" s="38"/>
      <c r="L239" s="40"/>
    </row>
    <row r="240" spans="1:26" ht="14.25" x14ac:dyDescent="0.2">
      <c r="A240" s="66"/>
      <c r="B240" s="66"/>
      <c r="C240" s="66" t="s">
        <v>580</v>
      </c>
      <c r="D240" s="37"/>
      <c r="E240" s="11"/>
      <c r="F240" s="38"/>
      <c r="G240" s="39"/>
      <c r="H240" s="50"/>
      <c r="I240" s="39"/>
      <c r="J240" s="39"/>
      <c r="K240" s="50"/>
      <c r="L240" s="40"/>
      <c r="R240">
        <f>H240</f>
        <v>0</v>
      </c>
    </row>
    <row r="241" spans="1:26" ht="14.25" x14ac:dyDescent="0.2">
      <c r="A241" s="66"/>
      <c r="B241" s="66"/>
      <c r="C241" s="66" t="s">
        <v>570</v>
      </c>
      <c r="D241" s="37"/>
      <c r="E241" s="11"/>
      <c r="F241" s="38"/>
      <c r="G241" s="39"/>
      <c r="H241" s="38"/>
      <c r="I241" s="39"/>
      <c r="J241" s="39"/>
      <c r="K241" s="38"/>
      <c r="L241" s="40"/>
    </row>
    <row r="242" spans="1:26" ht="14.25" x14ac:dyDescent="0.2">
      <c r="A242" s="66"/>
      <c r="B242" s="66"/>
      <c r="C242" s="66" t="s">
        <v>571</v>
      </c>
      <c r="D242" s="37" t="s">
        <v>572</v>
      </c>
      <c r="E242" s="11"/>
      <c r="F242" s="70"/>
      <c r="G242" s="39"/>
      <c r="H242" s="38"/>
      <c r="I242" s="41"/>
      <c r="J242" s="36"/>
      <c r="K242" s="38"/>
      <c r="L242" s="40"/>
    </row>
    <row r="243" spans="1:26" ht="14.25" x14ac:dyDescent="0.2">
      <c r="A243" s="66"/>
      <c r="B243" s="66"/>
      <c r="C243" s="66" t="s">
        <v>573</v>
      </c>
      <c r="D243" s="37" t="s">
        <v>572</v>
      </c>
      <c r="E243" s="11"/>
      <c r="F243" s="70"/>
      <c r="G243" s="39"/>
      <c r="H243" s="38"/>
      <c r="I243" s="41"/>
      <c r="J243" s="36"/>
      <c r="K243" s="38"/>
      <c r="L243" s="40"/>
    </row>
    <row r="244" spans="1:26" ht="14.25" x14ac:dyDescent="0.2">
      <c r="A244" s="66"/>
      <c r="B244" s="66"/>
      <c r="C244" s="66" t="s">
        <v>574</v>
      </c>
      <c r="D244" s="37" t="s">
        <v>575</v>
      </c>
      <c r="E244" s="11"/>
      <c r="F244" s="38"/>
      <c r="G244" s="39"/>
      <c r="H244" s="38"/>
      <c r="I244" s="39"/>
      <c r="J244" s="39"/>
      <c r="K244" s="38"/>
      <c r="L244" s="42"/>
    </row>
    <row r="245" spans="1:26" ht="28.5" x14ac:dyDescent="0.2">
      <c r="A245" s="68" t="s">
        <v>191</v>
      </c>
      <c r="B245" s="68" t="str">
        <f>Source!F74</f>
        <v>21.1.04.01-1024</v>
      </c>
      <c r="C245" s="68" t="str">
        <f>Source!G74</f>
        <v>Кабель витая пара F/UTP 4х2х0,52, категория 5e</v>
      </c>
      <c r="D245" s="51" t="str">
        <f>Source!H74</f>
        <v>1000 м</v>
      </c>
      <c r="E245" s="52"/>
      <c r="F245" s="53"/>
      <c r="G245" s="54"/>
      <c r="H245" s="53"/>
      <c r="I245" s="55"/>
      <c r="J245" s="55"/>
      <c r="K245" s="53"/>
      <c r="L245" s="56"/>
      <c r="S245">
        <f>ROUND((Source!FX74/100)*((ROUND(Source!AF74*Source!I74, 2)+ROUND(Source!AE74*Source!I74, 2))), 2)</f>
        <v>0</v>
      </c>
      <c r="T245">
        <f>Source!X74</f>
        <v>0</v>
      </c>
      <c r="U245">
        <f>ROUND((Source!FY74/100)*((ROUND(Source!AF74*Source!I74, 2)+ROUND(Source!AE74*Source!I74, 2))), 2)</f>
        <v>0</v>
      </c>
      <c r="V245">
        <f>Source!Y74</f>
        <v>0</v>
      </c>
      <c r="W245">
        <f>IF(Source!BI74&lt;=1,H245, 0)</f>
        <v>0</v>
      </c>
      <c r="X245">
        <f>IF(Source!BI74=2,H245, 0)</f>
        <v>0</v>
      </c>
      <c r="Y245">
        <f>IF(Source!BI74=3,H245, 0)</f>
        <v>0</v>
      </c>
      <c r="Z245">
        <f>IF(Source!BI74=4,H245, 0)</f>
        <v>0</v>
      </c>
    </row>
    <row r="246" spans="1:26" ht="15" x14ac:dyDescent="0.25">
      <c r="G246" s="104"/>
      <c r="H246" s="104"/>
      <c r="J246" s="104"/>
      <c r="K246" s="104"/>
      <c r="L246" s="49"/>
      <c r="O246" s="31">
        <f>G246</f>
        <v>0</v>
      </c>
      <c r="P246" s="31">
        <f>J246</f>
        <v>0</v>
      </c>
      <c r="Q246" s="31">
        <f>L246</f>
        <v>0</v>
      </c>
      <c r="W246">
        <f>IF(Source!BI73&lt;=1,H238+H239+H241+H242+H243, 0)</f>
        <v>0</v>
      </c>
      <c r="X246">
        <f>IF(Source!BI73=2,H238+H239+H241+H242+H243, 0)</f>
        <v>0</v>
      </c>
      <c r="Y246">
        <f>IF(Source!BI73=3,H238+H239+H241+H242+H243, 0)</f>
        <v>0</v>
      </c>
      <c r="Z246">
        <f>IF(Source!BI73=4,H238+H239+H241+H242+H243, 0)</f>
        <v>0</v>
      </c>
    </row>
    <row r="247" spans="1:26" ht="92.25" x14ac:dyDescent="0.2">
      <c r="A247" s="66">
        <v>23</v>
      </c>
      <c r="B247" s="66" t="s">
        <v>612</v>
      </c>
      <c r="C247" s="66" t="str">
        <f>Source!G75</f>
        <v>Рукав металлический наружным диаметром: до 48 мм</v>
      </c>
      <c r="D247" s="37" t="str">
        <f>Source!H75</f>
        <v>100 м</v>
      </c>
      <c r="E247" s="11"/>
      <c r="F247" s="38"/>
      <c r="G247" s="39"/>
      <c r="H247" s="38"/>
      <c r="I247" s="39"/>
      <c r="J247" s="39"/>
      <c r="K247" s="38"/>
      <c r="L247" s="40"/>
      <c r="S247">
        <f>ROUND((Source!FX75/100)*((ROUND(Source!AF75*Source!I75, 2)+ROUND(Source!AE75*Source!I75, 2))), 2)</f>
        <v>5922.43</v>
      </c>
      <c r="T247">
        <f>Source!X75</f>
        <v>5922.43</v>
      </c>
      <c r="U247">
        <f>ROUND((Source!FY75/100)*((ROUND(Source!AF75*Source!I75, 2)+ROUND(Source!AE75*Source!I75, 2))), 2)</f>
        <v>3113.86</v>
      </c>
      <c r="V247">
        <f>Source!Y75</f>
        <v>3113.86</v>
      </c>
    </row>
    <row r="248" spans="1:26" ht="14.25" x14ac:dyDescent="0.2">
      <c r="A248" s="66"/>
      <c r="B248" s="66"/>
      <c r="C248" s="66" t="s">
        <v>569</v>
      </c>
      <c r="D248" s="37"/>
      <c r="E248" s="11"/>
      <c r="F248" s="38"/>
      <c r="G248" s="39"/>
      <c r="H248" s="38"/>
      <c r="I248" s="39"/>
      <c r="J248" s="39"/>
      <c r="K248" s="38"/>
      <c r="L248" s="40"/>
      <c r="R248">
        <f>H248</f>
        <v>0</v>
      </c>
    </row>
    <row r="249" spans="1:26" ht="14.25" x14ac:dyDescent="0.2">
      <c r="A249" s="66"/>
      <c r="B249" s="66"/>
      <c r="C249" s="66" t="s">
        <v>263</v>
      </c>
      <c r="D249" s="37"/>
      <c r="E249" s="11"/>
      <c r="F249" s="38"/>
      <c r="G249" s="39"/>
      <c r="H249" s="38"/>
      <c r="I249" s="39"/>
      <c r="J249" s="39"/>
      <c r="K249" s="38"/>
      <c r="L249" s="40"/>
    </row>
    <row r="250" spans="1:26" ht="14.25" x14ac:dyDescent="0.2">
      <c r="A250" s="66"/>
      <c r="B250" s="66"/>
      <c r="C250" s="66" t="s">
        <v>580</v>
      </c>
      <c r="D250" s="37"/>
      <c r="E250" s="11"/>
      <c r="F250" s="38"/>
      <c r="G250" s="39"/>
      <c r="H250" s="50"/>
      <c r="I250" s="39"/>
      <c r="J250" s="39"/>
      <c r="K250" s="50"/>
      <c r="L250" s="40"/>
      <c r="R250">
        <f>H250</f>
        <v>0</v>
      </c>
    </row>
    <row r="251" spans="1:26" ht="14.25" x14ac:dyDescent="0.2">
      <c r="A251" s="66"/>
      <c r="B251" s="66"/>
      <c r="C251" s="66" t="s">
        <v>570</v>
      </c>
      <c r="D251" s="37"/>
      <c r="E251" s="11"/>
      <c r="F251" s="38"/>
      <c r="G251" s="39"/>
      <c r="H251" s="38"/>
      <c r="I251" s="39"/>
      <c r="J251" s="39"/>
      <c r="K251" s="38"/>
      <c r="L251" s="40"/>
    </row>
    <row r="252" spans="1:26" ht="14.25" x14ac:dyDescent="0.2">
      <c r="A252" s="66"/>
      <c r="B252" s="66"/>
      <c r="C252" s="66" t="s">
        <v>571</v>
      </c>
      <c r="D252" s="37" t="s">
        <v>572</v>
      </c>
      <c r="E252" s="11"/>
      <c r="F252" s="70"/>
      <c r="G252" s="39"/>
      <c r="H252" s="38"/>
      <c r="I252" s="41"/>
      <c r="J252" s="36"/>
      <c r="K252" s="38"/>
      <c r="L252" s="40"/>
    </row>
    <row r="253" spans="1:26" ht="14.25" x14ac:dyDescent="0.2">
      <c r="A253" s="66"/>
      <c r="B253" s="66"/>
      <c r="C253" s="66" t="s">
        <v>573</v>
      </c>
      <c r="D253" s="37" t="s">
        <v>572</v>
      </c>
      <c r="E253" s="11"/>
      <c r="F253" s="70"/>
      <c r="G253" s="39"/>
      <c r="H253" s="38"/>
      <c r="I253" s="41"/>
      <c r="J253" s="36"/>
      <c r="K253" s="38"/>
      <c r="L253" s="40"/>
    </row>
    <row r="254" spans="1:26" ht="14.25" x14ac:dyDescent="0.2">
      <c r="A254" s="66"/>
      <c r="B254" s="66"/>
      <c r="C254" s="66" t="s">
        <v>574</v>
      </c>
      <c r="D254" s="37" t="s">
        <v>575</v>
      </c>
      <c r="E254" s="11"/>
      <c r="F254" s="38"/>
      <c r="G254" s="39"/>
      <c r="H254" s="38"/>
      <c r="I254" s="39"/>
      <c r="J254" s="39"/>
      <c r="K254" s="38"/>
      <c r="L254" s="42"/>
    </row>
    <row r="255" spans="1:26" ht="42.75" x14ac:dyDescent="0.2">
      <c r="A255" s="68" t="s">
        <v>199</v>
      </c>
      <c r="B255" s="68" t="str">
        <f>Source!F76</f>
        <v>цена поставщика</v>
      </c>
      <c r="C255" s="68" t="s">
        <v>613</v>
      </c>
      <c r="D255" s="51" t="str">
        <f>Source!H76</f>
        <v>м</v>
      </c>
      <c r="E255" s="52"/>
      <c r="F255" s="53"/>
      <c r="G255" s="54"/>
      <c r="H255" s="53"/>
      <c r="I255" s="55"/>
      <c r="J255" s="55"/>
      <c r="K255" s="53"/>
      <c r="L255" s="56"/>
      <c r="S255">
        <f>ROUND((Source!FX76/100)*((ROUND(Source!AF76*Source!I76, 2)+ROUND(Source!AE76*Source!I76, 2))), 2)</f>
        <v>0</v>
      </c>
      <c r="T255">
        <f>Source!X76</f>
        <v>0</v>
      </c>
      <c r="U255">
        <f>ROUND((Source!FY76/100)*((ROUND(Source!AF76*Source!I76, 2)+ROUND(Source!AE76*Source!I76, 2))), 2)</f>
        <v>0</v>
      </c>
      <c r="V255">
        <f>Source!Y76</f>
        <v>0</v>
      </c>
      <c r="W255">
        <f>IF(Source!BI76&lt;=1,H255, 0)</f>
        <v>0</v>
      </c>
      <c r="X255">
        <f>IF(Source!BI76=2,H255, 0)</f>
        <v>0</v>
      </c>
      <c r="Y255">
        <f>IF(Source!BI76=3,H255, 0)</f>
        <v>0</v>
      </c>
      <c r="Z255">
        <f>IF(Source!BI76=4,H255, 0)</f>
        <v>0</v>
      </c>
    </row>
    <row r="256" spans="1:26" ht="15" x14ac:dyDescent="0.25">
      <c r="G256" s="104"/>
      <c r="H256" s="104"/>
      <c r="J256" s="104"/>
      <c r="K256" s="104"/>
      <c r="L256" s="49"/>
      <c r="O256" s="31">
        <f>G256</f>
        <v>0</v>
      </c>
      <c r="P256" s="31">
        <f>J256</f>
        <v>0</v>
      </c>
      <c r="Q256" s="31">
        <f>L256</f>
        <v>0</v>
      </c>
      <c r="W256">
        <f>IF(Source!BI75&lt;=1,H248+H249+H251+H252+H253, 0)</f>
        <v>0</v>
      </c>
      <c r="X256">
        <f>IF(Source!BI75=2,H248+H249+H251+H252+H253, 0)</f>
        <v>0</v>
      </c>
      <c r="Y256">
        <f>IF(Source!BI75=3,H248+H249+H251+H252+H253, 0)</f>
        <v>0</v>
      </c>
      <c r="Z256">
        <f>IF(Source!BI75=4,H248+H249+H251+H252+H253, 0)</f>
        <v>0</v>
      </c>
    </row>
    <row r="257" spans="1:26" ht="92.25" x14ac:dyDescent="0.2">
      <c r="A257" s="66">
        <v>24</v>
      </c>
      <c r="B257" s="66" t="s">
        <v>614</v>
      </c>
      <c r="C257" s="66" t="str">
        <f>Source!G77</f>
        <v>Прокладка волоконно-оптических кабелей в канализации: в трубопроводе по свободному каналу</v>
      </c>
      <c r="D257" s="37" t="str">
        <f>Source!H77</f>
        <v>100 М КАБЕЛЯ</v>
      </c>
      <c r="E257" s="11"/>
      <c r="F257" s="38"/>
      <c r="G257" s="39"/>
      <c r="H257" s="38"/>
      <c r="I257" s="39"/>
      <c r="J257" s="39"/>
      <c r="K257" s="38"/>
      <c r="L257" s="40"/>
      <c r="S257">
        <f>ROUND((Source!FX77/100)*((ROUND(Source!AF77*Source!I77, 2)+ROUND(Source!AE77*Source!I77, 2))), 2)</f>
        <v>3055.86</v>
      </c>
      <c r="T257">
        <f>Source!X77</f>
        <v>3055.86</v>
      </c>
      <c r="U257">
        <f>ROUND((Source!FY77/100)*((ROUND(Source!AF77*Source!I77, 2)+ROUND(Source!AE77*Source!I77, 2))), 2)</f>
        <v>1561.88</v>
      </c>
      <c r="V257">
        <f>Source!Y77</f>
        <v>1561.88</v>
      </c>
    </row>
    <row r="258" spans="1:26" ht="14.25" x14ac:dyDescent="0.2">
      <c r="A258" s="66"/>
      <c r="B258" s="66"/>
      <c r="C258" s="66" t="s">
        <v>569</v>
      </c>
      <c r="D258" s="37"/>
      <c r="E258" s="11"/>
      <c r="F258" s="38"/>
      <c r="G258" s="39"/>
      <c r="H258" s="38"/>
      <c r="I258" s="39"/>
      <c r="J258" s="39"/>
      <c r="K258" s="38"/>
      <c r="L258" s="40"/>
      <c r="R258">
        <f>H258</f>
        <v>0</v>
      </c>
    </row>
    <row r="259" spans="1:26" ht="14.25" x14ac:dyDescent="0.2">
      <c r="A259" s="66"/>
      <c r="B259" s="66"/>
      <c r="C259" s="66" t="s">
        <v>263</v>
      </c>
      <c r="D259" s="37"/>
      <c r="E259" s="11"/>
      <c r="F259" s="38"/>
      <c r="G259" s="39"/>
      <c r="H259" s="38"/>
      <c r="I259" s="39"/>
      <c r="J259" s="39"/>
      <c r="K259" s="38"/>
      <c r="L259" s="40"/>
    </row>
    <row r="260" spans="1:26" ht="14.25" x14ac:dyDescent="0.2">
      <c r="A260" s="66"/>
      <c r="B260" s="66"/>
      <c r="C260" s="66" t="s">
        <v>580</v>
      </c>
      <c r="D260" s="37"/>
      <c r="E260" s="11"/>
      <c r="F260" s="38"/>
      <c r="G260" s="39"/>
      <c r="H260" s="50"/>
      <c r="I260" s="39"/>
      <c r="J260" s="39"/>
      <c r="K260" s="50"/>
      <c r="L260" s="40"/>
      <c r="R260">
        <f>H260</f>
        <v>0</v>
      </c>
    </row>
    <row r="261" spans="1:26" ht="14.25" x14ac:dyDescent="0.2">
      <c r="A261" s="66"/>
      <c r="B261" s="66"/>
      <c r="C261" s="66" t="s">
        <v>570</v>
      </c>
      <c r="D261" s="37"/>
      <c r="E261" s="11"/>
      <c r="F261" s="38"/>
      <c r="G261" s="39"/>
      <c r="H261" s="38"/>
      <c r="I261" s="39"/>
      <c r="J261" s="39"/>
      <c r="K261" s="38"/>
      <c r="L261" s="40"/>
    </row>
    <row r="262" spans="1:26" ht="14.25" x14ac:dyDescent="0.2">
      <c r="A262" s="66"/>
      <c r="B262" s="66"/>
      <c r="C262" s="66" t="s">
        <v>571</v>
      </c>
      <c r="D262" s="37" t="s">
        <v>572</v>
      </c>
      <c r="E262" s="11"/>
      <c r="F262" s="70"/>
      <c r="G262" s="39"/>
      <c r="H262" s="38"/>
      <c r="I262" s="41"/>
      <c r="J262" s="36"/>
      <c r="K262" s="38"/>
      <c r="L262" s="40"/>
    </row>
    <row r="263" spans="1:26" ht="14.25" x14ac:dyDescent="0.2">
      <c r="A263" s="66"/>
      <c r="B263" s="66"/>
      <c r="C263" s="66" t="s">
        <v>573</v>
      </c>
      <c r="D263" s="37" t="s">
        <v>572</v>
      </c>
      <c r="E263" s="11"/>
      <c r="F263" s="70"/>
      <c r="G263" s="39"/>
      <c r="H263" s="38"/>
      <c r="I263" s="41"/>
      <c r="J263" s="36"/>
      <c r="K263" s="38"/>
      <c r="L263" s="40"/>
    </row>
    <row r="264" spans="1:26" ht="14.25" x14ac:dyDescent="0.2">
      <c r="A264" s="66"/>
      <c r="B264" s="66"/>
      <c r="C264" s="66" t="s">
        <v>574</v>
      </c>
      <c r="D264" s="37" t="s">
        <v>575</v>
      </c>
      <c r="E264" s="11"/>
      <c r="F264" s="38"/>
      <c r="G264" s="39"/>
      <c r="H264" s="38"/>
      <c r="I264" s="39"/>
      <c r="J264" s="39"/>
      <c r="K264" s="38"/>
      <c r="L264" s="42"/>
    </row>
    <row r="265" spans="1:26" ht="42.75" x14ac:dyDescent="0.2">
      <c r="A265" s="68" t="s">
        <v>208</v>
      </c>
      <c r="B265" s="68" t="str">
        <f>Source!F78</f>
        <v>цена поставщика</v>
      </c>
      <c r="C265" s="68" t="s">
        <v>615</v>
      </c>
      <c r="D265" s="51" t="str">
        <f>Source!H78</f>
        <v>м</v>
      </c>
      <c r="E265" s="52"/>
      <c r="F265" s="53"/>
      <c r="G265" s="54"/>
      <c r="H265" s="53"/>
      <c r="I265" s="55"/>
      <c r="J265" s="55"/>
      <c r="K265" s="53"/>
      <c r="L265" s="56"/>
      <c r="S265">
        <f>ROUND((Source!FX78/100)*((ROUND(Source!AF78*Source!I78, 2)+ROUND(Source!AE78*Source!I78, 2))), 2)</f>
        <v>0</v>
      </c>
      <c r="T265">
        <f>Source!X78</f>
        <v>0</v>
      </c>
      <c r="U265">
        <f>ROUND((Source!FY78/100)*((ROUND(Source!AF78*Source!I78, 2)+ROUND(Source!AE78*Source!I78, 2))), 2)</f>
        <v>0</v>
      </c>
      <c r="V265">
        <f>Source!Y78</f>
        <v>0</v>
      </c>
      <c r="W265">
        <f>IF(Source!BI78&lt;=1,H265, 0)</f>
        <v>0</v>
      </c>
      <c r="X265">
        <f>IF(Source!BI78=2,H265, 0)</f>
        <v>0</v>
      </c>
      <c r="Y265">
        <f>IF(Source!BI78=3,H265, 0)</f>
        <v>0</v>
      </c>
      <c r="Z265">
        <f>IF(Source!BI78=4,H265, 0)</f>
        <v>0</v>
      </c>
    </row>
    <row r="266" spans="1:26" ht="15" x14ac:dyDescent="0.25">
      <c r="G266" s="104"/>
      <c r="H266" s="104"/>
      <c r="J266" s="104"/>
      <c r="K266" s="104"/>
      <c r="L266" s="49"/>
      <c r="O266" s="31">
        <f>G266</f>
        <v>0</v>
      </c>
      <c r="P266" s="31">
        <f>J266</f>
        <v>0</v>
      </c>
      <c r="Q266" s="31">
        <f>L266</f>
        <v>0</v>
      </c>
      <c r="W266">
        <f>IF(Source!BI77&lt;=1,H258+H259+H261+H262+H263, 0)</f>
        <v>0</v>
      </c>
      <c r="X266">
        <f>IF(Source!BI77=2,H258+H259+H261+H262+H263, 0)</f>
        <v>0</v>
      </c>
      <c r="Y266">
        <f>IF(Source!BI77=3,H258+H259+H261+H262+H263, 0)</f>
        <v>0</v>
      </c>
      <c r="Z266">
        <f>IF(Source!BI77=4,H258+H259+H261+H262+H263, 0)</f>
        <v>0</v>
      </c>
    </row>
    <row r="267" spans="1:26" ht="92.25" x14ac:dyDescent="0.2">
      <c r="A267" s="66">
        <v>25</v>
      </c>
      <c r="B267" s="66" t="s">
        <v>616</v>
      </c>
      <c r="C267" s="66" t="str">
        <f>Source!G79</f>
        <v>Ввод гибкий, наружный диаметр металлорукава: до 27 мм</v>
      </c>
      <c r="D267" s="37" t="str">
        <f>Source!H79</f>
        <v>ШТ</v>
      </c>
      <c r="E267" s="11"/>
      <c r="F267" s="38"/>
      <c r="G267" s="39"/>
      <c r="H267" s="38"/>
      <c r="I267" s="39"/>
      <c r="J267" s="39"/>
      <c r="K267" s="38"/>
      <c r="L267" s="40"/>
      <c r="S267">
        <f>ROUND((Source!FX79/100)*((ROUND(Source!AF79*Source!I79, 2)+ROUND(Source!AE79*Source!I79, 2))), 2)</f>
        <v>17.21</v>
      </c>
      <c r="T267">
        <f>Source!X79</f>
        <v>17.21</v>
      </c>
      <c r="U267">
        <f>ROUND((Source!FY79/100)*((ROUND(Source!AF79*Source!I79, 2)+ROUND(Source!AE79*Source!I79, 2))), 2)</f>
        <v>9.0500000000000007</v>
      </c>
      <c r="V267">
        <f>Source!Y79</f>
        <v>9.0500000000000007</v>
      </c>
    </row>
    <row r="268" spans="1:26" ht="14.25" x14ac:dyDescent="0.2">
      <c r="A268" s="66"/>
      <c r="B268" s="66"/>
      <c r="C268" s="66" t="s">
        <v>569</v>
      </c>
      <c r="D268" s="37"/>
      <c r="E268" s="11"/>
      <c r="F268" s="38"/>
      <c r="G268" s="39"/>
      <c r="H268" s="38"/>
      <c r="I268" s="39"/>
      <c r="J268" s="39"/>
      <c r="K268" s="38"/>
      <c r="L268" s="40"/>
      <c r="R268">
        <f>H268</f>
        <v>0</v>
      </c>
    </row>
    <row r="269" spans="1:26" ht="14.25" x14ac:dyDescent="0.2">
      <c r="A269" s="66"/>
      <c r="B269" s="66"/>
      <c r="C269" s="66" t="s">
        <v>570</v>
      </c>
      <c r="D269" s="37"/>
      <c r="E269" s="11"/>
      <c r="F269" s="38"/>
      <c r="G269" s="39"/>
      <c r="H269" s="38"/>
      <c r="I269" s="39"/>
      <c r="J269" s="39"/>
      <c r="K269" s="38"/>
      <c r="L269" s="40"/>
    </row>
    <row r="270" spans="1:26" ht="14.25" x14ac:dyDescent="0.2">
      <c r="A270" s="66"/>
      <c r="B270" s="66"/>
      <c r="C270" s="66" t="s">
        <v>571</v>
      </c>
      <c r="D270" s="37" t="s">
        <v>572</v>
      </c>
      <c r="E270" s="11"/>
      <c r="F270" s="70"/>
      <c r="G270" s="39"/>
      <c r="H270" s="38"/>
      <c r="I270" s="41"/>
      <c r="J270" s="36"/>
      <c r="K270" s="38"/>
      <c r="L270" s="40"/>
    </row>
    <row r="271" spans="1:26" ht="14.25" x14ac:dyDescent="0.2">
      <c r="A271" s="66"/>
      <c r="B271" s="66"/>
      <c r="C271" s="66" t="s">
        <v>573</v>
      </c>
      <c r="D271" s="37" t="s">
        <v>572</v>
      </c>
      <c r="E271" s="11"/>
      <c r="F271" s="70"/>
      <c r="G271" s="39"/>
      <c r="H271" s="38"/>
      <c r="I271" s="41"/>
      <c r="J271" s="36"/>
      <c r="K271" s="38"/>
      <c r="L271" s="40"/>
    </row>
    <row r="272" spans="1:26" ht="14.25" x14ac:dyDescent="0.2">
      <c r="A272" s="68"/>
      <c r="B272" s="68"/>
      <c r="C272" s="68" t="s">
        <v>574</v>
      </c>
      <c r="D272" s="51" t="s">
        <v>575</v>
      </c>
      <c r="E272" s="52"/>
      <c r="F272" s="53"/>
      <c r="G272" s="55"/>
      <c r="H272" s="53"/>
      <c r="I272" s="55"/>
      <c r="J272" s="55"/>
      <c r="K272" s="53"/>
      <c r="L272" s="65"/>
    </row>
    <row r="273" spans="1:26" ht="15" x14ac:dyDescent="0.25">
      <c r="G273" s="104"/>
      <c r="H273" s="104"/>
      <c r="J273" s="104"/>
      <c r="K273" s="104"/>
      <c r="L273" s="49"/>
      <c r="O273" s="31">
        <f>G273</f>
        <v>0</v>
      </c>
      <c r="P273" s="31">
        <f>J273</f>
        <v>0</v>
      </c>
      <c r="Q273" s="31">
        <f>L273</f>
        <v>0</v>
      </c>
      <c r="W273">
        <f>IF(Source!BI79&lt;=1,H268+H269+H270+H271, 0)</f>
        <v>0</v>
      </c>
      <c r="X273">
        <f>IF(Source!BI79=2,H268+H269+H270+H271, 0)</f>
        <v>0</v>
      </c>
      <c r="Y273">
        <f>IF(Source!BI79=3,H268+H269+H270+H271, 0)</f>
        <v>0</v>
      </c>
      <c r="Z273">
        <f>IF(Source!BI79=4,H268+H269+H270+H271, 0)</f>
        <v>0</v>
      </c>
    </row>
    <row r="274" spans="1:26" ht="92.25" x14ac:dyDescent="0.2">
      <c r="A274" s="66">
        <v>26</v>
      </c>
      <c r="B274" s="66" t="s">
        <v>617</v>
      </c>
      <c r="C274" s="66" t="str">
        <f>Source!G80</f>
        <v>Разделка волоконно-оптического кабеля емкостью волокон: 4</v>
      </c>
      <c r="D274" s="37" t="str">
        <f>Source!H80</f>
        <v>кабель</v>
      </c>
      <c r="E274" s="11"/>
      <c r="F274" s="38"/>
      <c r="G274" s="39"/>
      <c r="H274" s="38"/>
      <c r="I274" s="39"/>
      <c r="J274" s="39"/>
      <c r="K274" s="38"/>
      <c r="L274" s="40"/>
      <c r="S274">
        <f>ROUND((Source!FX80/100)*((ROUND(Source!AF80*Source!I80, 2)+ROUND(Source!AE80*Source!I80, 2))), 2)</f>
        <v>586.94000000000005</v>
      </c>
      <c r="T274">
        <f>Source!X80</f>
        <v>586.94000000000005</v>
      </c>
      <c r="U274">
        <f>ROUND((Source!FY80/100)*((ROUND(Source!AF80*Source!I80, 2)+ROUND(Source!AE80*Source!I80, 2))), 2)</f>
        <v>299.99</v>
      </c>
      <c r="V274">
        <f>Source!Y80</f>
        <v>299.99</v>
      </c>
    </row>
    <row r="275" spans="1:26" ht="14.25" x14ac:dyDescent="0.2">
      <c r="A275" s="66"/>
      <c r="B275" s="66"/>
      <c r="C275" s="66" t="s">
        <v>569</v>
      </c>
      <c r="D275" s="37"/>
      <c r="E275" s="11"/>
      <c r="F275" s="38"/>
      <c r="G275" s="39"/>
      <c r="H275" s="38"/>
      <c r="I275" s="39"/>
      <c r="J275" s="39"/>
      <c r="K275" s="38"/>
      <c r="L275" s="40"/>
      <c r="R275">
        <f>H275</f>
        <v>0</v>
      </c>
    </row>
    <row r="276" spans="1:26" ht="14.25" x14ac:dyDescent="0.2">
      <c r="A276" s="66"/>
      <c r="B276" s="66"/>
      <c r="C276" s="66" t="s">
        <v>570</v>
      </c>
      <c r="D276" s="37"/>
      <c r="E276" s="11"/>
      <c r="F276" s="38"/>
      <c r="G276" s="39"/>
      <c r="H276" s="38"/>
      <c r="I276" s="39"/>
      <c r="J276" s="39"/>
      <c r="K276" s="38"/>
      <c r="L276" s="40"/>
    </row>
    <row r="277" spans="1:26" ht="14.25" x14ac:dyDescent="0.2">
      <c r="A277" s="66"/>
      <c r="B277" s="66"/>
      <c r="C277" s="66" t="s">
        <v>571</v>
      </c>
      <c r="D277" s="37" t="s">
        <v>572</v>
      </c>
      <c r="E277" s="11"/>
      <c r="F277" s="70"/>
      <c r="G277" s="39"/>
      <c r="H277" s="38"/>
      <c r="I277" s="41"/>
      <c r="J277" s="36"/>
      <c r="K277" s="38"/>
      <c r="L277" s="40"/>
    </row>
    <row r="278" spans="1:26" ht="14.25" x14ac:dyDescent="0.2">
      <c r="A278" s="66"/>
      <c r="B278" s="66"/>
      <c r="C278" s="66" t="s">
        <v>573</v>
      </c>
      <c r="D278" s="37" t="s">
        <v>572</v>
      </c>
      <c r="E278" s="11"/>
      <c r="F278" s="70"/>
      <c r="G278" s="39"/>
      <c r="H278" s="38"/>
      <c r="I278" s="41"/>
      <c r="J278" s="36"/>
      <c r="K278" s="38"/>
      <c r="L278" s="40"/>
    </row>
    <row r="279" spans="1:26" ht="14.25" x14ac:dyDescent="0.2">
      <c r="A279" s="68"/>
      <c r="B279" s="68"/>
      <c r="C279" s="68" t="s">
        <v>574</v>
      </c>
      <c r="D279" s="51" t="s">
        <v>575</v>
      </c>
      <c r="E279" s="52"/>
      <c r="F279" s="53"/>
      <c r="G279" s="55"/>
      <c r="H279" s="53"/>
      <c r="I279" s="55"/>
      <c r="J279" s="55"/>
      <c r="K279" s="53"/>
      <c r="L279" s="65"/>
    </row>
    <row r="280" spans="1:26" ht="15" x14ac:dyDescent="0.25">
      <c r="G280" s="104"/>
      <c r="H280" s="104"/>
      <c r="J280" s="104"/>
      <c r="K280" s="104"/>
      <c r="L280" s="49"/>
      <c r="O280" s="31">
        <f>G280</f>
        <v>0</v>
      </c>
      <c r="P280" s="31">
        <f>J280</f>
        <v>0</v>
      </c>
      <c r="Q280" s="31">
        <f>L280</f>
        <v>0</v>
      </c>
      <c r="W280">
        <f>IF(Source!BI80&lt;=1,H275+H276+H277+H278, 0)</f>
        <v>0</v>
      </c>
      <c r="X280">
        <f>IF(Source!BI80=2,H275+H276+H277+H278, 0)</f>
        <v>0</v>
      </c>
      <c r="Y280">
        <f>IF(Source!BI80=3,H275+H276+H277+H278, 0)</f>
        <v>0</v>
      </c>
      <c r="Z280">
        <f>IF(Source!BI80=4,H275+H276+H277+H278, 0)</f>
        <v>0</v>
      </c>
    </row>
    <row r="281" spans="1:26" ht="92.25" x14ac:dyDescent="0.2">
      <c r="A281" s="66">
        <v>27</v>
      </c>
      <c r="B281" s="66" t="s">
        <v>618</v>
      </c>
      <c r="C281" s="66" t="str">
        <f>Source!G81</f>
        <v>Измерение на смонтированном участке волоконно-оптического кабеля в одном направлении с числом волокон: 4</v>
      </c>
      <c r="D281" s="37" t="str">
        <f>Source!H81</f>
        <v>измерение</v>
      </c>
      <c r="E281" s="11"/>
      <c r="F281" s="38"/>
      <c r="G281" s="39"/>
      <c r="H281" s="38"/>
      <c r="I281" s="39"/>
      <c r="J281" s="39"/>
      <c r="K281" s="38"/>
      <c r="L281" s="40"/>
      <c r="S281">
        <f>ROUND((Source!FX81/100)*((ROUND(Source!AF81*Source!I81, 2)+ROUND(Source!AE81*Source!I81, 2))), 2)</f>
        <v>134.78</v>
      </c>
      <c r="T281">
        <f>Source!X81</f>
        <v>134.78</v>
      </c>
      <c r="U281">
        <f>ROUND((Source!FY81/100)*((ROUND(Source!AF81*Source!I81, 2)+ROUND(Source!AE81*Source!I81, 2))), 2)</f>
        <v>68.89</v>
      </c>
      <c r="V281">
        <f>Source!Y81</f>
        <v>68.89</v>
      </c>
    </row>
    <row r="282" spans="1:26" ht="14.25" x14ac:dyDescent="0.2">
      <c r="A282" s="66"/>
      <c r="B282" s="66"/>
      <c r="C282" s="66" t="s">
        <v>569</v>
      </c>
      <c r="D282" s="37"/>
      <c r="E282" s="11"/>
      <c r="F282" s="38"/>
      <c r="G282" s="39"/>
      <c r="H282" s="38"/>
      <c r="I282" s="39"/>
      <c r="J282" s="39"/>
      <c r="K282" s="38"/>
      <c r="L282" s="40"/>
      <c r="R282">
        <f>H282</f>
        <v>0</v>
      </c>
    </row>
    <row r="283" spans="1:26" ht="14.25" x14ac:dyDescent="0.2">
      <c r="A283" s="66"/>
      <c r="B283" s="66"/>
      <c r="C283" s="66" t="s">
        <v>263</v>
      </c>
      <c r="D283" s="37"/>
      <c r="E283" s="11"/>
      <c r="F283" s="38"/>
      <c r="G283" s="39"/>
      <c r="H283" s="38"/>
      <c r="I283" s="39"/>
      <c r="J283" s="39"/>
      <c r="K283" s="38"/>
      <c r="L283" s="40"/>
    </row>
    <row r="284" spans="1:26" ht="14.25" x14ac:dyDescent="0.2">
      <c r="A284" s="66"/>
      <c r="B284" s="66"/>
      <c r="C284" s="66" t="s">
        <v>570</v>
      </c>
      <c r="D284" s="37"/>
      <c r="E284" s="11"/>
      <c r="F284" s="38"/>
      <c r="G284" s="39"/>
      <c r="H284" s="38"/>
      <c r="I284" s="39"/>
      <c r="J284" s="39"/>
      <c r="K284" s="38"/>
      <c r="L284" s="40"/>
    </row>
    <row r="285" spans="1:26" ht="14.25" x14ac:dyDescent="0.2">
      <c r="A285" s="66"/>
      <c r="B285" s="66"/>
      <c r="C285" s="66" t="s">
        <v>571</v>
      </c>
      <c r="D285" s="37" t="s">
        <v>572</v>
      </c>
      <c r="E285" s="11"/>
      <c r="F285" s="70"/>
      <c r="G285" s="39"/>
      <c r="H285" s="38"/>
      <c r="I285" s="41"/>
      <c r="J285" s="36"/>
      <c r="K285" s="38"/>
      <c r="L285" s="40"/>
    </row>
    <row r="286" spans="1:26" ht="14.25" x14ac:dyDescent="0.2">
      <c r="A286" s="66"/>
      <c r="B286" s="66"/>
      <c r="C286" s="66" t="s">
        <v>573</v>
      </c>
      <c r="D286" s="37" t="s">
        <v>572</v>
      </c>
      <c r="E286" s="11"/>
      <c r="F286" s="70"/>
      <c r="G286" s="39"/>
      <c r="H286" s="38"/>
      <c r="I286" s="41"/>
      <c r="J286" s="36"/>
      <c r="K286" s="38"/>
      <c r="L286" s="40"/>
    </row>
    <row r="287" spans="1:26" ht="14.25" x14ac:dyDescent="0.2">
      <c r="A287" s="68"/>
      <c r="B287" s="68"/>
      <c r="C287" s="68" t="s">
        <v>574</v>
      </c>
      <c r="D287" s="51" t="s">
        <v>575</v>
      </c>
      <c r="E287" s="52"/>
      <c r="F287" s="53"/>
      <c r="G287" s="55"/>
      <c r="H287" s="53"/>
      <c r="I287" s="55"/>
      <c r="J287" s="55"/>
      <c r="K287" s="53"/>
      <c r="L287" s="65"/>
    </row>
    <row r="288" spans="1:26" ht="15" x14ac:dyDescent="0.25">
      <c r="G288" s="104"/>
      <c r="H288" s="104"/>
      <c r="J288" s="104"/>
      <c r="K288" s="104"/>
      <c r="L288" s="49"/>
      <c r="O288" s="31">
        <f>G288</f>
        <v>0</v>
      </c>
      <c r="P288" s="31">
        <f>J288</f>
        <v>0</v>
      </c>
      <c r="Q288" s="31">
        <f>L288</f>
        <v>0</v>
      </c>
      <c r="W288">
        <f>IF(Source!BI81&lt;=1,H282+H283+H284+H285+H286, 0)</f>
        <v>0</v>
      </c>
      <c r="X288">
        <f>IF(Source!BI81=2,H282+H283+H284+H285+H286, 0)</f>
        <v>0</v>
      </c>
      <c r="Y288">
        <f>IF(Source!BI81=3,H282+H283+H284+H285+H286, 0)</f>
        <v>0</v>
      </c>
      <c r="Z288">
        <f>IF(Source!BI81=4,H282+H283+H284+H285+H286, 0)</f>
        <v>0</v>
      </c>
    </row>
    <row r="289" spans="1:26" ht="57" x14ac:dyDescent="0.2">
      <c r="A289" s="66">
        <v>28</v>
      </c>
      <c r="B289" s="66" t="str">
        <f>Source!F82</f>
        <v>п02-01-002-07</v>
      </c>
      <c r="C289" s="66" t="str">
        <f>Source!G82</f>
        <v>Автоматизированная система управления II категории технической сложности с количеством каналов (Кобщ): 40</v>
      </c>
      <c r="D289" s="37" t="str">
        <f>Source!H82</f>
        <v>система</v>
      </c>
      <c r="E289" s="11"/>
      <c r="F289" s="38"/>
      <c r="G289" s="39"/>
      <c r="H289" s="38"/>
      <c r="I289" s="39"/>
      <c r="J289" s="39"/>
      <c r="K289" s="38"/>
      <c r="L289" s="40"/>
      <c r="S289">
        <f>ROUND((Source!FX82/100)*((ROUND(Source!AF82*Source!I82, 2)+ROUND(Source!AE82*Source!I82, 2))), 2)</f>
        <v>3613.67</v>
      </c>
      <c r="T289">
        <f>Source!X82</f>
        <v>3613.67</v>
      </c>
      <c r="U289">
        <f>ROUND((Source!FY82/100)*((ROUND(Source!AF82*Source!I82, 2)+ROUND(Source!AE82*Source!I82, 2))), 2)</f>
        <v>1758</v>
      </c>
      <c r="V289">
        <f>Source!Y82</f>
        <v>1758</v>
      </c>
    </row>
    <row r="290" spans="1:26" ht="14.25" x14ac:dyDescent="0.2">
      <c r="A290" s="66"/>
      <c r="B290" s="66"/>
      <c r="C290" s="66" t="s">
        <v>569</v>
      </c>
      <c r="D290" s="37"/>
      <c r="E290" s="11"/>
      <c r="F290" s="38"/>
      <c r="G290" s="39"/>
      <c r="H290" s="38"/>
      <c r="I290" s="39"/>
      <c r="J290" s="39"/>
      <c r="K290" s="38"/>
      <c r="L290" s="40"/>
      <c r="R290">
        <f>H290</f>
        <v>0</v>
      </c>
    </row>
    <row r="291" spans="1:26" ht="14.25" x14ac:dyDescent="0.2">
      <c r="A291" s="66"/>
      <c r="B291" s="66"/>
      <c r="C291" s="66" t="s">
        <v>571</v>
      </c>
      <c r="D291" s="37" t="s">
        <v>572</v>
      </c>
      <c r="E291" s="11"/>
      <c r="F291" s="70"/>
      <c r="G291" s="39"/>
      <c r="H291" s="38"/>
      <c r="I291" s="41"/>
      <c r="J291" s="36"/>
      <c r="K291" s="38"/>
      <c r="L291" s="40"/>
    </row>
    <row r="292" spans="1:26" ht="14.25" x14ac:dyDescent="0.2">
      <c r="A292" s="66"/>
      <c r="B292" s="66"/>
      <c r="C292" s="66" t="s">
        <v>573</v>
      </c>
      <c r="D292" s="37" t="s">
        <v>572</v>
      </c>
      <c r="E292" s="11"/>
      <c r="F292" s="70"/>
      <c r="G292" s="39"/>
      <c r="H292" s="38"/>
      <c r="I292" s="41"/>
      <c r="J292" s="36"/>
      <c r="K292" s="38"/>
      <c r="L292" s="40"/>
    </row>
    <row r="293" spans="1:26" ht="14.25" x14ac:dyDescent="0.2">
      <c r="A293" s="68"/>
      <c r="B293" s="68"/>
      <c r="C293" s="68" t="s">
        <v>574</v>
      </c>
      <c r="D293" s="51" t="s">
        <v>575</v>
      </c>
      <c r="E293" s="52"/>
      <c r="F293" s="53"/>
      <c r="G293" s="55"/>
      <c r="H293" s="53"/>
      <c r="I293" s="55"/>
      <c r="J293" s="55"/>
      <c r="K293" s="53"/>
      <c r="L293" s="65"/>
    </row>
    <row r="294" spans="1:26" ht="15" x14ac:dyDescent="0.25">
      <c r="G294" s="104"/>
      <c r="H294" s="104"/>
      <c r="J294" s="104"/>
      <c r="K294" s="104"/>
      <c r="L294" s="49"/>
      <c r="O294" s="31">
        <f>G294</f>
        <v>0</v>
      </c>
      <c r="P294" s="31">
        <f>J294</f>
        <v>0</v>
      </c>
      <c r="Q294" s="31">
        <f>L294</f>
        <v>0</v>
      </c>
      <c r="W294">
        <f>IF(Source!BI82&lt;=1,H290+H291+H292, 0)</f>
        <v>0</v>
      </c>
      <c r="X294">
        <f>IF(Source!BI82=2,H290+H291+H292, 0)</f>
        <v>0</v>
      </c>
      <c r="Y294">
        <f>IF(Source!BI82=3,H290+H291+H292, 0)</f>
        <v>0</v>
      </c>
      <c r="Z294">
        <f>IF(Source!BI82=4,H290+H291+H292, 0)</f>
        <v>0</v>
      </c>
    </row>
    <row r="295" spans="1:26" ht="71.25" x14ac:dyDescent="0.2">
      <c r="A295" s="66">
        <v>29</v>
      </c>
      <c r="B295" s="66" t="str">
        <f>Source!F83</f>
        <v>п02-01-002-08</v>
      </c>
      <c r="C295" s="66" t="str">
        <f>Source!G83</f>
        <v>Автоматизированная система управления II категории технической сложности с количеством каналов (Кобщ): за каждый канал свыше 40 до 79 добавлять к расценке 02-01-002-07</v>
      </c>
      <c r="D295" s="37" t="str">
        <f>Source!H83</f>
        <v>канал</v>
      </c>
      <c r="E295" s="11"/>
      <c r="F295" s="38"/>
      <c r="G295" s="39"/>
      <c r="H295" s="38"/>
      <c r="I295" s="39"/>
      <c r="J295" s="39"/>
      <c r="K295" s="38"/>
      <c r="L295" s="40"/>
      <c r="S295">
        <f>ROUND((Source!FX83/100)*((ROUND(Source!AF83*Source!I83, 2)+ROUND(Source!AE83*Source!I83, 2))), 2)</f>
        <v>1472.61</v>
      </c>
      <c r="T295">
        <f>Source!X83</f>
        <v>1472.61</v>
      </c>
      <c r="U295">
        <f>ROUND((Source!FY83/100)*((ROUND(Source!AF83*Source!I83, 2)+ROUND(Source!AE83*Source!I83, 2))), 2)</f>
        <v>716.41</v>
      </c>
      <c r="V295">
        <f>Source!Y83</f>
        <v>716.41</v>
      </c>
    </row>
    <row r="296" spans="1:26" ht="14.25" x14ac:dyDescent="0.2">
      <c r="A296" s="66"/>
      <c r="B296" s="66"/>
      <c r="C296" s="66" t="s">
        <v>569</v>
      </c>
      <c r="D296" s="37"/>
      <c r="E296" s="11"/>
      <c r="F296" s="38"/>
      <c r="G296" s="39"/>
      <c r="H296" s="38"/>
      <c r="I296" s="39"/>
      <c r="J296" s="39"/>
      <c r="K296" s="38"/>
      <c r="L296" s="40"/>
      <c r="R296">
        <f>H296</f>
        <v>0</v>
      </c>
    </row>
    <row r="297" spans="1:26" ht="14.25" x14ac:dyDescent="0.2">
      <c r="A297" s="66"/>
      <c r="B297" s="66"/>
      <c r="C297" s="66" t="s">
        <v>571</v>
      </c>
      <c r="D297" s="37" t="s">
        <v>572</v>
      </c>
      <c r="E297" s="11"/>
      <c r="F297" s="70"/>
      <c r="G297" s="39"/>
      <c r="H297" s="38"/>
      <c r="I297" s="41"/>
      <c r="J297" s="36"/>
      <c r="K297" s="38"/>
      <c r="L297" s="40"/>
    </row>
    <row r="298" spans="1:26" ht="14.25" x14ac:dyDescent="0.2">
      <c r="A298" s="66"/>
      <c r="B298" s="66"/>
      <c r="C298" s="66" t="s">
        <v>573</v>
      </c>
      <c r="D298" s="37" t="s">
        <v>572</v>
      </c>
      <c r="E298" s="11"/>
      <c r="F298" s="70"/>
      <c r="G298" s="39"/>
      <c r="H298" s="38"/>
      <c r="I298" s="41"/>
      <c r="J298" s="36"/>
      <c r="K298" s="38"/>
      <c r="L298" s="40"/>
    </row>
    <row r="299" spans="1:26" ht="14.25" x14ac:dyDescent="0.2">
      <c r="A299" s="68"/>
      <c r="B299" s="68"/>
      <c r="C299" s="68" t="s">
        <v>574</v>
      </c>
      <c r="D299" s="51" t="s">
        <v>575</v>
      </c>
      <c r="E299" s="52"/>
      <c r="F299" s="53"/>
      <c r="G299" s="55"/>
      <c r="H299" s="53"/>
      <c r="I299" s="55"/>
      <c r="J299" s="55"/>
      <c r="K299" s="53"/>
      <c r="L299" s="65"/>
    </row>
    <row r="300" spans="1:26" ht="15" x14ac:dyDescent="0.25">
      <c r="G300" s="104"/>
      <c r="H300" s="104"/>
      <c r="J300" s="104"/>
      <c r="K300" s="104"/>
      <c r="L300" s="49"/>
      <c r="O300" s="31">
        <f>G300</f>
        <v>0</v>
      </c>
      <c r="P300" s="31">
        <f>J300</f>
        <v>0</v>
      </c>
      <c r="Q300" s="31">
        <f>L300</f>
        <v>0</v>
      </c>
      <c r="W300">
        <f>IF(Source!BI83&lt;=1,H296+H297+H298, 0)</f>
        <v>0</v>
      </c>
      <c r="X300">
        <f>IF(Source!BI83=2,H296+H297+H298, 0)</f>
        <v>0</v>
      </c>
      <c r="Y300">
        <f>IF(Source!BI83=3,H296+H297+H298, 0)</f>
        <v>0</v>
      </c>
      <c r="Z300">
        <f>IF(Source!BI83=4,H296+H297+H298, 0)</f>
        <v>0</v>
      </c>
    </row>
    <row r="301" spans="1:26" ht="42.75" x14ac:dyDescent="0.2">
      <c r="A301" s="66">
        <v>30</v>
      </c>
      <c r="B301" s="66" t="str">
        <f>Source!F84</f>
        <v>п02-02-001-01</v>
      </c>
      <c r="C301" s="66" t="str">
        <f>Source!G84</f>
        <v>Инсталляция и базовая настройка общего и специального программного обеспечения</v>
      </c>
      <c r="D301" s="37" t="str">
        <f>Source!H84</f>
        <v>ШТ</v>
      </c>
      <c r="E301" s="11"/>
      <c r="F301" s="38"/>
      <c r="G301" s="39"/>
      <c r="H301" s="38"/>
      <c r="I301" s="39"/>
      <c r="J301" s="39"/>
      <c r="K301" s="38"/>
      <c r="L301" s="40"/>
      <c r="S301">
        <f>ROUND((Source!FX84/100)*((ROUND(Source!AF84*Source!I84, 2)+ROUND(Source!AE84*Source!I84, 2))), 2)</f>
        <v>1215.23</v>
      </c>
      <c r="T301">
        <f>Source!X84</f>
        <v>1215.23</v>
      </c>
      <c r="U301">
        <f>ROUND((Source!FY84/100)*((ROUND(Source!AF84*Source!I84, 2)+ROUND(Source!AE84*Source!I84, 2))), 2)</f>
        <v>591.19000000000005</v>
      </c>
      <c r="V301">
        <f>Source!Y84</f>
        <v>591.19000000000005</v>
      </c>
    </row>
    <row r="302" spans="1:26" ht="14.25" x14ac:dyDescent="0.2">
      <c r="A302" s="66"/>
      <c r="B302" s="66"/>
      <c r="C302" s="66" t="s">
        <v>569</v>
      </c>
      <c r="D302" s="37"/>
      <c r="E302" s="11"/>
      <c r="F302" s="38"/>
      <c r="G302" s="39"/>
      <c r="H302" s="38"/>
      <c r="I302" s="39"/>
      <c r="J302" s="39"/>
      <c r="K302" s="38"/>
      <c r="L302" s="40"/>
      <c r="R302">
        <f>H302</f>
        <v>0</v>
      </c>
    </row>
    <row r="303" spans="1:26" ht="14.25" x14ac:dyDescent="0.2">
      <c r="A303" s="66"/>
      <c r="B303" s="66"/>
      <c r="C303" s="66" t="s">
        <v>571</v>
      </c>
      <c r="D303" s="37" t="s">
        <v>572</v>
      </c>
      <c r="E303" s="11"/>
      <c r="F303" s="70"/>
      <c r="G303" s="39"/>
      <c r="H303" s="38"/>
      <c r="I303" s="41"/>
      <c r="J303" s="36"/>
      <c r="K303" s="38"/>
      <c r="L303" s="40"/>
    </row>
    <row r="304" spans="1:26" ht="14.25" x14ac:dyDescent="0.2">
      <c r="A304" s="66"/>
      <c r="B304" s="66"/>
      <c r="C304" s="66" t="s">
        <v>573</v>
      </c>
      <c r="D304" s="37" t="s">
        <v>572</v>
      </c>
      <c r="E304" s="11"/>
      <c r="F304" s="70"/>
      <c r="G304" s="39"/>
      <c r="H304" s="38"/>
      <c r="I304" s="41"/>
      <c r="J304" s="36"/>
      <c r="K304" s="38"/>
      <c r="L304" s="40"/>
    </row>
    <row r="305" spans="1:26" ht="14.25" x14ac:dyDescent="0.2">
      <c r="A305" s="68"/>
      <c r="B305" s="68"/>
      <c r="C305" s="68" t="s">
        <v>574</v>
      </c>
      <c r="D305" s="51" t="s">
        <v>575</v>
      </c>
      <c r="E305" s="52"/>
      <c r="F305" s="53"/>
      <c r="G305" s="55"/>
      <c r="H305" s="53"/>
      <c r="I305" s="55"/>
      <c r="J305" s="55"/>
      <c r="K305" s="53"/>
      <c r="L305" s="65"/>
    </row>
    <row r="306" spans="1:26" ht="15" x14ac:dyDescent="0.25">
      <c r="G306" s="104"/>
      <c r="H306" s="104"/>
      <c r="J306" s="104"/>
      <c r="K306" s="104"/>
      <c r="L306" s="49"/>
      <c r="O306" s="31">
        <f>G306</f>
        <v>0</v>
      </c>
      <c r="P306" s="31">
        <f>J306</f>
        <v>0</v>
      </c>
      <c r="Q306" s="31">
        <f>L306</f>
        <v>0</v>
      </c>
      <c r="W306">
        <f>IF(Source!BI84&lt;=1,H302+H303+H304, 0)</f>
        <v>0</v>
      </c>
      <c r="X306">
        <f>IF(Source!BI84=2,H302+H303+H304, 0)</f>
        <v>0</v>
      </c>
      <c r="Y306">
        <f>IF(Source!BI84=3,H302+H303+H304, 0)</f>
        <v>0</v>
      </c>
      <c r="Z306">
        <f>IF(Source!BI84=4,H302+H303+H304, 0)</f>
        <v>0</v>
      </c>
    </row>
    <row r="308" spans="1:26" ht="20.25" x14ac:dyDescent="0.3">
      <c r="A308" s="109" t="str">
        <f>CONCATENATE("Итого по локальной смете: ",IF(Source!G86&lt;&gt;"Новая локальная смета", Source!G86, ""))</f>
        <v xml:space="preserve">Итого по локальной смете: </v>
      </c>
      <c r="B308" s="109"/>
      <c r="C308" s="109"/>
      <c r="D308" s="109"/>
      <c r="E308" s="109"/>
      <c r="F308" s="109"/>
      <c r="G308" s="108">
        <f>SUM(O40:O307)</f>
        <v>0</v>
      </c>
      <c r="H308" s="108"/>
      <c r="I308" s="35"/>
      <c r="J308" s="108">
        <f>SUM(P40:P307)</f>
        <v>0</v>
      </c>
      <c r="K308" s="108"/>
      <c r="L308" s="49"/>
      <c r="M308" s="77"/>
    </row>
    <row r="309" spans="1:26" x14ac:dyDescent="0.2">
      <c r="B309" s="9" t="s">
        <v>624</v>
      </c>
      <c r="C309" s="9" t="s">
        <v>625</v>
      </c>
      <c r="G309" s="9"/>
      <c r="H309" s="9"/>
      <c r="I309" s="9"/>
      <c r="J309" s="9"/>
      <c r="K309" s="80"/>
      <c r="M309" s="72"/>
    </row>
    <row r="310" spans="1:26" ht="20.25" x14ac:dyDescent="0.3">
      <c r="C310" s="9" t="s">
        <v>626</v>
      </c>
      <c r="G310" s="9"/>
      <c r="H310" s="9"/>
      <c r="I310" s="9"/>
      <c r="J310" s="9"/>
      <c r="K310" s="80"/>
      <c r="M310" s="77"/>
    </row>
    <row r="311" spans="1:26" x14ac:dyDescent="0.2">
      <c r="C311" s="9" t="s">
        <v>627</v>
      </c>
      <c r="K311" s="72"/>
    </row>
    <row r="312" spans="1:26" x14ac:dyDescent="0.2">
      <c r="C312" s="9" t="s">
        <v>635</v>
      </c>
      <c r="K312" s="72"/>
    </row>
    <row r="313" spans="1:26" x14ac:dyDescent="0.2">
      <c r="C313" s="82" t="s">
        <v>629</v>
      </c>
      <c r="K313" s="81"/>
    </row>
    <row r="314" spans="1:26" x14ac:dyDescent="0.2">
      <c r="C314" s="82" t="s">
        <v>630</v>
      </c>
      <c r="K314" s="81"/>
    </row>
    <row r="315" spans="1:26" x14ac:dyDescent="0.2">
      <c r="C315" s="82" t="s">
        <v>631</v>
      </c>
      <c r="K315" s="81"/>
    </row>
    <row r="316" spans="1:26" x14ac:dyDescent="0.2">
      <c r="C316" s="82" t="s">
        <v>628</v>
      </c>
      <c r="D316" s="82"/>
      <c r="E316" s="82"/>
      <c r="F316" s="82"/>
      <c r="G316" s="82"/>
      <c r="H316" s="82"/>
      <c r="I316" s="82"/>
      <c r="J316" s="82"/>
      <c r="K316" s="81"/>
    </row>
    <row r="317" spans="1:26" x14ac:dyDescent="0.2">
      <c r="C317" s="82" t="s">
        <v>632</v>
      </c>
      <c r="K317" s="81"/>
      <c r="M317" s="76"/>
    </row>
    <row r="318" spans="1:26" x14ac:dyDescent="0.2">
      <c r="C318" s="82" t="s">
        <v>633</v>
      </c>
      <c r="D318" s="82"/>
      <c r="E318" s="82"/>
      <c r="F318" s="82"/>
      <c r="G318" s="82"/>
      <c r="H318" s="82"/>
      <c r="I318" s="82"/>
      <c r="J318" s="82"/>
      <c r="K318" s="81"/>
    </row>
    <row r="320" spans="1:26" x14ac:dyDescent="0.2">
      <c r="M320" s="72"/>
    </row>
    <row r="322" spans="1:13" ht="14.25" x14ac:dyDescent="0.2">
      <c r="K322" s="74"/>
    </row>
    <row r="323" spans="1:13" ht="14.25" hidden="1" x14ac:dyDescent="0.2">
      <c r="A323" s="34" t="s">
        <v>619</v>
      </c>
      <c r="B323" s="34"/>
      <c r="C323" s="11" t="s">
        <v>620</v>
      </c>
      <c r="D323" s="32"/>
      <c r="E323" s="32"/>
      <c r="F323" s="32"/>
      <c r="G323" s="32"/>
      <c r="H323" s="32"/>
      <c r="I323" s="12"/>
      <c r="J323" s="11"/>
      <c r="K323" s="12"/>
      <c r="L323" s="12"/>
    </row>
    <row r="324" spans="1:13" ht="14.25" hidden="1" x14ac:dyDescent="0.2">
      <c r="A324" s="12"/>
      <c r="B324" s="12"/>
      <c r="C324" s="11"/>
      <c r="D324" s="103" t="s">
        <v>621</v>
      </c>
      <c r="E324" s="103"/>
      <c r="F324" s="103"/>
      <c r="G324" s="103"/>
      <c r="H324" s="103"/>
      <c r="I324" s="12"/>
      <c r="J324" s="11"/>
      <c r="K324" s="12"/>
      <c r="L324" s="12"/>
    </row>
    <row r="325" spans="1:13" ht="14.25" hidden="1" x14ac:dyDescent="0.2">
      <c r="A325" s="12"/>
      <c r="B325" s="12"/>
      <c r="C325" s="11"/>
      <c r="D325" s="12"/>
      <c r="E325" s="12"/>
      <c r="F325" s="12"/>
      <c r="G325" s="12"/>
      <c r="H325" s="12"/>
      <c r="I325" s="12"/>
      <c r="J325" s="11"/>
      <c r="K325" s="12"/>
      <c r="L325" s="12"/>
    </row>
    <row r="326" spans="1:13" ht="14.25" x14ac:dyDescent="0.2">
      <c r="A326" s="34" t="s">
        <v>619</v>
      </c>
      <c r="B326" s="34"/>
      <c r="C326" s="11" t="s">
        <v>622</v>
      </c>
      <c r="D326" s="32" t="str">
        <f>IF(Source!AC12&lt;&gt;"", Source!AC12," ")</f>
        <v xml:space="preserve"> </v>
      </c>
      <c r="E326" s="32"/>
      <c r="F326" s="32"/>
      <c r="G326" s="32"/>
      <c r="H326" s="32"/>
      <c r="I326" s="12" t="str">
        <f>IF(Source!AB12&lt;&gt;"", Source!AB12," ")</f>
        <v xml:space="preserve"> </v>
      </c>
      <c r="J326" s="11"/>
      <c r="K326" s="74"/>
      <c r="L326" s="12"/>
    </row>
    <row r="327" spans="1:13" ht="14.25" x14ac:dyDescent="0.2">
      <c r="A327" s="12"/>
      <c r="B327" s="12"/>
      <c r="C327" s="12"/>
      <c r="D327" s="103" t="s">
        <v>621</v>
      </c>
      <c r="E327" s="103"/>
      <c r="F327" s="103"/>
      <c r="G327" s="103"/>
      <c r="H327" s="103"/>
      <c r="I327" s="12"/>
      <c r="J327" s="12"/>
      <c r="K327" s="74"/>
      <c r="L327" s="12"/>
    </row>
    <row r="328" spans="1:13" ht="14.25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74"/>
      <c r="L328" s="12"/>
    </row>
    <row r="329" spans="1:13" ht="14.25" x14ac:dyDescent="0.2">
      <c r="A329" s="12"/>
      <c r="B329" s="12"/>
      <c r="C329" s="11" t="s">
        <v>623</v>
      </c>
      <c r="D329" s="32" t="str">
        <f>IF(Source!AE12&lt;&gt;"", Source!AE12," ")</f>
        <v xml:space="preserve"> </v>
      </c>
      <c r="E329" s="32"/>
      <c r="F329" s="32"/>
      <c r="G329" s="32"/>
      <c r="H329" s="32"/>
      <c r="I329" s="12" t="str">
        <f>IF(Source!AD12&lt;&gt;"", Source!AD12," ")</f>
        <v xml:space="preserve"> </v>
      </c>
      <c r="J329" s="11"/>
      <c r="K329" s="75"/>
      <c r="L329" s="12"/>
    </row>
    <row r="330" spans="1:13" ht="14.25" x14ac:dyDescent="0.2">
      <c r="A330" s="12"/>
      <c r="B330" s="12"/>
      <c r="C330" s="12"/>
      <c r="D330" s="103" t="s">
        <v>621</v>
      </c>
      <c r="E330" s="103"/>
      <c r="F330" s="103"/>
      <c r="G330" s="103"/>
      <c r="H330" s="103"/>
      <c r="I330" s="12"/>
      <c r="J330" s="12"/>
      <c r="K330" s="12"/>
      <c r="L330" s="12"/>
    </row>
    <row r="331" spans="1:13" x14ac:dyDescent="0.2">
      <c r="K331" s="72"/>
    </row>
    <row r="332" spans="1:13" x14ac:dyDescent="0.2">
      <c r="K332" s="76"/>
      <c r="M332" s="76"/>
    </row>
    <row r="334" spans="1:13" x14ac:dyDescent="0.2">
      <c r="K334" s="76"/>
    </row>
    <row r="336" spans="1:13" x14ac:dyDescent="0.2">
      <c r="M336" s="72"/>
    </row>
  </sheetData>
  <mergeCells count="105">
    <mergeCell ref="I1:L1"/>
    <mergeCell ref="I2:L2"/>
    <mergeCell ref="I3:L3"/>
    <mergeCell ref="G308:H308"/>
    <mergeCell ref="J308:K308"/>
    <mergeCell ref="A308:F308"/>
    <mergeCell ref="J306:K306"/>
    <mergeCell ref="J266:K266"/>
    <mergeCell ref="G266:H266"/>
    <mergeCell ref="J256:K256"/>
    <mergeCell ref="G256:H256"/>
    <mergeCell ref="J246:K246"/>
    <mergeCell ref="G246:H246"/>
    <mergeCell ref="J288:K288"/>
    <mergeCell ref="G288:H288"/>
    <mergeCell ref="J280:K280"/>
    <mergeCell ref="G280:H280"/>
    <mergeCell ref="J273:K273"/>
    <mergeCell ref="G273:H273"/>
    <mergeCell ref="J159:K159"/>
    <mergeCell ref="G159:H159"/>
    <mergeCell ref="J150:K150"/>
    <mergeCell ref="G150:H150"/>
    <mergeCell ref="J140:K140"/>
    <mergeCell ref="G306:H306"/>
    <mergeCell ref="J300:K300"/>
    <mergeCell ref="G300:H300"/>
    <mergeCell ref="J294:K294"/>
    <mergeCell ref="G294:H294"/>
    <mergeCell ref="G195:H195"/>
    <mergeCell ref="J187:K187"/>
    <mergeCell ref="G187:H187"/>
    <mergeCell ref="J177:K177"/>
    <mergeCell ref="G177:H177"/>
    <mergeCell ref="J167:K167"/>
    <mergeCell ref="G167:H167"/>
    <mergeCell ref="J236:K236"/>
    <mergeCell ref="G236:H236"/>
    <mergeCell ref="J56:K56"/>
    <mergeCell ref="G56:H56"/>
    <mergeCell ref="G111:H111"/>
    <mergeCell ref="J101:K101"/>
    <mergeCell ref="G101:H101"/>
    <mergeCell ref="J90:K90"/>
    <mergeCell ref="G90:H90"/>
    <mergeCell ref="J82:K82"/>
    <mergeCell ref="G82:H82"/>
    <mergeCell ref="A36:L36"/>
    <mergeCell ref="D324:H324"/>
    <mergeCell ref="D327:H327"/>
    <mergeCell ref="D330:H330"/>
    <mergeCell ref="G140:H140"/>
    <mergeCell ref="J130:K130"/>
    <mergeCell ref="G130:H130"/>
    <mergeCell ref="J120:K120"/>
    <mergeCell ref="G120:H120"/>
    <mergeCell ref="J111:K111"/>
    <mergeCell ref="J48:K48"/>
    <mergeCell ref="G48:H48"/>
    <mergeCell ref="A40:L40"/>
    <mergeCell ref="J225:K225"/>
    <mergeCell ref="G225:H225"/>
    <mergeCell ref="J215:K215"/>
    <mergeCell ref="G215:H215"/>
    <mergeCell ref="J203:K203"/>
    <mergeCell ref="G203:H203"/>
    <mergeCell ref="J195:K195"/>
    <mergeCell ref="J74:K74"/>
    <mergeCell ref="G74:H74"/>
    <mergeCell ref="J64:K64"/>
    <mergeCell ref="G64:H64"/>
    <mergeCell ref="C30:F30"/>
    <mergeCell ref="G30:H30"/>
    <mergeCell ref="I30:J30"/>
    <mergeCell ref="K30:L30"/>
    <mergeCell ref="C31:F31"/>
    <mergeCell ref="G31:H31"/>
    <mergeCell ref="I31:J31"/>
    <mergeCell ref="C29:F29"/>
    <mergeCell ref="G29:H29"/>
    <mergeCell ref="I29:J29"/>
    <mergeCell ref="K29:L29"/>
    <mergeCell ref="C28:F28"/>
    <mergeCell ref="G28:H28"/>
    <mergeCell ref="I28:J28"/>
    <mergeCell ref="K28:L28"/>
    <mergeCell ref="B17:K17"/>
    <mergeCell ref="B19:K19"/>
    <mergeCell ref="B21:K21"/>
    <mergeCell ref="B22:K22"/>
    <mergeCell ref="A24:L24"/>
    <mergeCell ref="G27:H27"/>
    <mergeCell ref="I27:J27"/>
    <mergeCell ref="B9:E9"/>
    <mergeCell ref="H9:L9"/>
    <mergeCell ref="B12:K12"/>
    <mergeCell ref="B13:K13"/>
    <mergeCell ref="F15:G15"/>
    <mergeCell ref="H15:K15"/>
    <mergeCell ref="B5:E5"/>
    <mergeCell ref="H5:L5"/>
    <mergeCell ref="B6:E6"/>
    <mergeCell ref="H6:L6"/>
    <mergeCell ref="B8:E8"/>
    <mergeCell ref="H8:L8"/>
  </mergeCells>
  <pageMargins left="0.4" right="0.2" top="0.4" bottom="0.4" header="0.2" footer="0.2"/>
  <pageSetup paperSize="9" scale="58" fitToHeight="0" orientation="portrait" r:id="rId1"/>
  <headerFooter>
    <oddHeader>&amp;L&amp;8ФГБУ "ЦКБ с поликлиникой" Управление делами президента РФ  Доп. раб. место  FStS-0040583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76"/>
  <sheetViews>
    <sheetView workbookViewId="0">
      <selection activeCell="A172" sqref="A172:AN172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40583</v>
      </c>
      <c r="M1">
        <v>10</v>
      </c>
      <c r="N1">
        <v>11</v>
      </c>
      <c r="O1">
        <v>4</v>
      </c>
      <c r="P1">
        <v>1</v>
      </c>
      <c r="Q1">
        <v>4</v>
      </c>
    </row>
    <row r="12" spans="1:133" x14ac:dyDescent="0.2">
      <c r="A12" s="1">
        <v>1</v>
      </c>
      <c r="B12" s="1">
        <v>170</v>
      </c>
      <c r="C12" s="1">
        <v>0</v>
      </c>
      <c r="D12" s="1">
        <f>ROW(A116)</f>
        <v>116</v>
      </c>
      <c r="E12" s="1">
        <v>0</v>
      </c>
      <c r="F12" s="1" t="s">
        <v>4</v>
      </c>
      <c r="G12" s="1" t="s">
        <v>5</v>
      </c>
      <c r="H12" s="1" t="s">
        <v>6</v>
      </c>
      <c r="I12" s="1">
        <v>0</v>
      </c>
      <c r="J12" s="1" t="s">
        <v>6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6</v>
      </c>
      <c r="V12" s="1">
        <v>0</v>
      </c>
      <c r="W12" s="1" t="s">
        <v>6</v>
      </c>
      <c r="X12" s="1" t="s">
        <v>6</v>
      </c>
      <c r="Y12" s="1" t="s">
        <v>6</v>
      </c>
      <c r="Z12" s="1" t="s">
        <v>6</v>
      </c>
      <c r="AA12" s="1" t="s">
        <v>6</v>
      </c>
      <c r="AB12" s="1" t="s">
        <v>6</v>
      </c>
      <c r="AC12" s="1" t="s">
        <v>6</v>
      </c>
      <c r="AD12" s="1" t="s">
        <v>6</v>
      </c>
      <c r="AE12" s="1" t="s">
        <v>6</v>
      </c>
      <c r="AF12" s="1" t="s">
        <v>6</v>
      </c>
      <c r="AG12" s="1" t="s">
        <v>6</v>
      </c>
      <c r="AH12" s="1" t="s">
        <v>6</v>
      </c>
      <c r="AI12" s="1" t="s">
        <v>6</v>
      </c>
      <c r="AJ12" s="1" t="s">
        <v>6</v>
      </c>
      <c r="AK12" s="1"/>
      <c r="AL12" s="1" t="s">
        <v>6</v>
      </c>
      <c r="AM12" s="1" t="s">
        <v>6</v>
      </c>
      <c r="AN12" s="1" t="s">
        <v>6</v>
      </c>
      <c r="AO12" s="1"/>
      <c r="AP12" s="1" t="s">
        <v>6</v>
      </c>
      <c r="AQ12" s="1" t="s">
        <v>6</v>
      </c>
      <c r="AR12" s="1" t="s">
        <v>6</v>
      </c>
      <c r="AS12" s="1"/>
      <c r="AT12" s="1"/>
      <c r="AU12" s="1"/>
      <c r="AV12" s="1"/>
      <c r="AW12" s="1"/>
      <c r="AX12" s="1" t="s">
        <v>6</v>
      </c>
      <c r="AY12" s="1" t="s">
        <v>6</v>
      </c>
      <c r="AZ12" s="1" t="s">
        <v>6</v>
      </c>
      <c r="BA12" s="1"/>
      <c r="BB12" s="1">
        <v>0</v>
      </c>
      <c r="BC12" s="1"/>
      <c r="BD12" s="1"/>
      <c r="BE12" s="1"/>
      <c r="BF12" s="1"/>
      <c r="BG12" s="1"/>
      <c r="BH12" s="1" t="s">
        <v>7</v>
      </c>
      <c r="BI12" s="1" t="s">
        <v>8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1</v>
      </c>
      <c r="BU12" s="1">
        <v>0</v>
      </c>
      <c r="BV12" s="1">
        <v>1</v>
      </c>
      <c r="BW12" s="1">
        <v>1</v>
      </c>
      <c r="BX12" s="1">
        <v>0</v>
      </c>
      <c r="BY12" s="1" t="s">
        <v>6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17629192</v>
      </c>
      <c r="CI12" s="1" t="s">
        <v>6</v>
      </c>
      <c r="CJ12" s="1" t="s">
        <v>6</v>
      </c>
      <c r="CK12" s="1">
        <v>8</v>
      </c>
      <c r="CL12" s="1"/>
      <c r="CM12" s="1"/>
      <c r="CN12" s="1"/>
      <c r="CO12" s="1"/>
      <c r="CP12" s="1"/>
      <c r="CQ12" s="1" t="s">
        <v>540</v>
      </c>
      <c r="CR12" s="1" t="s">
        <v>12</v>
      </c>
      <c r="CS12" s="1">
        <v>44375</v>
      </c>
      <c r="CT12" s="1">
        <v>382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B116</f>
        <v>170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объект_(Копия)_(Копия)_(Копия)</v>
      </c>
      <c r="G18" s="2" t="str">
        <f t="shared" si="0"/>
        <v>Работы по монтажу системы уличного видеонаблюдения ограждения и системы охранной сигнализации со стороны Рублевского шоссе_(вар.2)</v>
      </c>
      <c r="H18" s="2"/>
      <c r="I18" s="2"/>
      <c r="J18" s="2"/>
      <c r="K18" s="2"/>
      <c r="L18" s="2"/>
      <c r="M18" s="2"/>
      <c r="N18" s="2"/>
      <c r="O18" s="2">
        <f t="shared" ref="O18:AT18" si="1">O116</f>
        <v>845254.81</v>
      </c>
      <c r="P18" s="2">
        <f t="shared" si="1"/>
        <v>800056.04</v>
      </c>
      <c r="Q18" s="2">
        <f t="shared" si="1"/>
        <v>10748.76</v>
      </c>
      <c r="R18" s="2">
        <f t="shared" si="1"/>
        <v>812.04</v>
      </c>
      <c r="S18" s="2">
        <f t="shared" si="1"/>
        <v>34450.01</v>
      </c>
      <c r="T18" s="2">
        <f t="shared" si="1"/>
        <v>0</v>
      </c>
      <c r="U18" s="2">
        <f t="shared" si="1"/>
        <v>3230.1858799999995</v>
      </c>
      <c r="V18" s="2">
        <f t="shared" si="1"/>
        <v>68.850960000000001</v>
      </c>
      <c r="W18" s="2">
        <f t="shared" si="1"/>
        <v>0</v>
      </c>
      <c r="X18" s="2">
        <f t="shared" si="1"/>
        <v>31635.79</v>
      </c>
      <c r="Y18" s="2">
        <f t="shared" si="1"/>
        <v>16299.19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636471.86</v>
      </c>
      <c r="AQ18" s="2">
        <f t="shared" si="1"/>
        <v>0</v>
      </c>
      <c r="AR18" s="2">
        <f t="shared" si="1"/>
        <v>893189.79</v>
      </c>
      <c r="AS18" s="2">
        <f t="shared" si="1"/>
        <v>0</v>
      </c>
      <c r="AT18" s="2">
        <f t="shared" si="1"/>
        <v>238248.19</v>
      </c>
      <c r="AU18" s="2">
        <f t="shared" ref="AU18:BZ18" si="2">AU116</f>
        <v>17882.669999999998</v>
      </c>
      <c r="AV18" s="2">
        <f t="shared" si="2"/>
        <v>800056.04</v>
      </c>
      <c r="AW18" s="2">
        <f t="shared" si="2"/>
        <v>163584.18</v>
      </c>
      <c r="AX18" s="2">
        <f t="shared" si="2"/>
        <v>0</v>
      </c>
      <c r="AY18" s="2">
        <f t="shared" si="2"/>
        <v>163584.18</v>
      </c>
      <c r="AZ18" s="2">
        <f t="shared" si="2"/>
        <v>636471.86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CA116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DG116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EM116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FS116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ROW(A86)</f>
        <v>86</v>
      </c>
      <c r="E20" s="1"/>
      <c r="F20" s="1" t="s">
        <v>13</v>
      </c>
      <c r="G20" s="1" t="s">
        <v>13</v>
      </c>
      <c r="H20" s="1" t="s">
        <v>6</v>
      </c>
      <c r="I20" s="1">
        <v>0</v>
      </c>
      <c r="J20" s="1" t="s">
        <v>6</v>
      </c>
      <c r="K20" s="1">
        <v>0</v>
      </c>
      <c r="L20" s="1" t="s">
        <v>6</v>
      </c>
      <c r="M20" s="1" t="s">
        <v>6</v>
      </c>
      <c r="N20" s="1"/>
      <c r="O20" s="1"/>
      <c r="P20" s="1"/>
      <c r="Q20" s="1"/>
      <c r="R20" s="1"/>
      <c r="S20" s="1">
        <v>0</v>
      </c>
      <c r="T20" s="1"/>
      <c r="U20" s="1" t="s">
        <v>6</v>
      </c>
      <c r="V20" s="1">
        <v>0</v>
      </c>
      <c r="W20" s="1"/>
      <c r="X20" s="1"/>
      <c r="Y20" s="1"/>
      <c r="Z20" s="1"/>
      <c r="AA20" s="1"/>
      <c r="AB20" s="1" t="s">
        <v>6</v>
      </c>
      <c r="AC20" s="1" t="s">
        <v>6</v>
      </c>
      <c r="AD20" s="1" t="s">
        <v>6</v>
      </c>
      <c r="AE20" s="1" t="s">
        <v>6</v>
      </c>
      <c r="AF20" s="1" t="s">
        <v>6</v>
      </c>
      <c r="AG20" s="1" t="s">
        <v>6</v>
      </c>
      <c r="AH20" s="1"/>
      <c r="AI20" s="1"/>
      <c r="AJ20" s="1"/>
      <c r="AK20" s="1"/>
      <c r="AL20" s="1"/>
      <c r="AM20" s="1"/>
      <c r="AN20" s="1"/>
      <c r="AO20" s="1"/>
      <c r="AP20" s="1" t="s">
        <v>6</v>
      </c>
      <c r="AQ20" s="1" t="s">
        <v>6</v>
      </c>
      <c r="AR20" s="1" t="s">
        <v>6</v>
      </c>
      <c r="AS20" s="1"/>
      <c r="AT20" s="1"/>
      <c r="AU20" s="1"/>
      <c r="AV20" s="1"/>
      <c r="AW20" s="1"/>
      <c r="AX20" s="1"/>
      <c r="AY20" s="1"/>
      <c r="AZ20" s="1" t="s">
        <v>6</v>
      </c>
      <c r="BA20" s="1"/>
      <c r="BB20" s="1" t="s">
        <v>6</v>
      </c>
      <c r="BC20" s="1" t="s">
        <v>6</v>
      </c>
      <c r="BD20" s="1" t="s">
        <v>6</v>
      </c>
      <c r="BE20" s="1" t="s">
        <v>6</v>
      </c>
      <c r="BF20" s="1" t="s">
        <v>6</v>
      </c>
      <c r="BG20" s="1" t="s">
        <v>6</v>
      </c>
      <c r="BH20" s="1" t="s">
        <v>6</v>
      </c>
      <c r="BI20" s="1" t="s">
        <v>6</v>
      </c>
      <c r="BJ20" s="1" t="s">
        <v>6</v>
      </c>
      <c r="BK20" s="1" t="s">
        <v>6</v>
      </c>
      <c r="BL20" s="1" t="s">
        <v>6</v>
      </c>
      <c r="BM20" s="1" t="s">
        <v>6</v>
      </c>
      <c r="BN20" s="1" t="s">
        <v>6</v>
      </c>
      <c r="BO20" s="1" t="s">
        <v>6</v>
      </c>
      <c r="BP20" s="1" t="s">
        <v>6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6</v>
      </c>
      <c r="CJ20" s="1" t="s">
        <v>6</v>
      </c>
      <c r="CK20" t="s">
        <v>6</v>
      </c>
      <c r="CL20" t="s">
        <v>6</v>
      </c>
      <c r="CM20" t="s">
        <v>6</v>
      </c>
      <c r="CN20" t="s">
        <v>6</v>
      </c>
      <c r="CO20" t="s">
        <v>6</v>
      </c>
      <c r="CP20" t="s">
        <v>6</v>
      </c>
      <c r="CQ20" t="s">
        <v>6</v>
      </c>
    </row>
    <row r="22" spans="1:245" x14ac:dyDescent="0.2">
      <c r="A22" s="2">
        <v>52</v>
      </c>
      <c r="B22" s="2">
        <f t="shared" ref="B22:G22" si="7">B86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O86</f>
        <v>845254.81</v>
      </c>
      <c r="P22" s="2">
        <f t="shared" si="8"/>
        <v>800056.04</v>
      </c>
      <c r="Q22" s="2">
        <f t="shared" si="8"/>
        <v>10748.76</v>
      </c>
      <c r="R22" s="2">
        <f t="shared" si="8"/>
        <v>812.04</v>
      </c>
      <c r="S22" s="2">
        <f t="shared" si="8"/>
        <v>34450.01</v>
      </c>
      <c r="T22" s="2">
        <f t="shared" si="8"/>
        <v>0</v>
      </c>
      <c r="U22" s="2">
        <f t="shared" si="8"/>
        <v>3230.1858799999995</v>
      </c>
      <c r="V22" s="2">
        <f t="shared" si="8"/>
        <v>68.850960000000001</v>
      </c>
      <c r="W22" s="2">
        <f t="shared" si="8"/>
        <v>0</v>
      </c>
      <c r="X22" s="2">
        <f t="shared" si="8"/>
        <v>31635.79</v>
      </c>
      <c r="Y22" s="2">
        <f t="shared" si="8"/>
        <v>16299.19</v>
      </c>
      <c r="Z22" s="2">
        <f t="shared" si="8"/>
        <v>0</v>
      </c>
      <c r="AA22" s="2">
        <f t="shared" si="8"/>
        <v>0</v>
      </c>
      <c r="AB22" s="2">
        <f t="shared" si="8"/>
        <v>845254.81</v>
      </c>
      <c r="AC22" s="2">
        <f t="shared" si="8"/>
        <v>800056.04</v>
      </c>
      <c r="AD22" s="2">
        <f t="shared" si="8"/>
        <v>10748.76</v>
      </c>
      <c r="AE22" s="2">
        <f t="shared" si="8"/>
        <v>812.04</v>
      </c>
      <c r="AF22" s="2">
        <f t="shared" si="8"/>
        <v>34450.01</v>
      </c>
      <c r="AG22" s="2">
        <f t="shared" si="8"/>
        <v>0</v>
      </c>
      <c r="AH22" s="2">
        <f t="shared" si="8"/>
        <v>3230.1858799999995</v>
      </c>
      <c r="AI22" s="2">
        <f t="shared" si="8"/>
        <v>68.850960000000001</v>
      </c>
      <c r="AJ22" s="2">
        <f t="shared" si="8"/>
        <v>0</v>
      </c>
      <c r="AK22" s="2">
        <f t="shared" si="8"/>
        <v>31635.79</v>
      </c>
      <c r="AL22" s="2">
        <f t="shared" si="8"/>
        <v>16299.19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636471.86</v>
      </c>
      <c r="AQ22" s="2">
        <f t="shared" si="8"/>
        <v>0</v>
      </c>
      <c r="AR22" s="2">
        <f t="shared" si="8"/>
        <v>893189.79</v>
      </c>
      <c r="AS22" s="2">
        <f t="shared" si="8"/>
        <v>0</v>
      </c>
      <c r="AT22" s="2">
        <f t="shared" si="8"/>
        <v>238248.19</v>
      </c>
      <c r="AU22" s="2">
        <f t="shared" ref="AU22:BZ22" si="9">AU86</f>
        <v>17882.669999999998</v>
      </c>
      <c r="AV22" s="2">
        <f t="shared" si="9"/>
        <v>800056.04</v>
      </c>
      <c r="AW22" s="2">
        <f t="shared" si="9"/>
        <v>163584.18</v>
      </c>
      <c r="AX22" s="2">
        <f t="shared" si="9"/>
        <v>0</v>
      </c>
      <c r="AY22" s="2">
        <f t="shared" si="9"/>
        <v>163584.18</v>
      </c>
      <c r="AZ22" s="2">
        <f t="shared" si="9"/>
        <v>636471.86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636471.86</v>
      </c>
      <c r="BZ22" s="2">
        <f t="shared" si="9"/>
        <v>0</v>
      </c>
      <c r="CA22" s="2">
        <f t="shared" ref="CA22:DF22" si="10">CA86</f>
        <v>893189.79</v>
      </c>
      <c r="CB22" s="2">
        <f t="shared" si="10"/>
        <v>0</v>
      </c>
      <c r="CC22" s="2">
        <f t="shared" si="10"/>
        <v>238248.19</v>
      </c>
      <c r="CD22" s="2">
        <f t="shared" si="10"/>
        <v>17882.669999999998</v>
      </c>
      <c r="CE22" s="2">
        <f t="shared" si="10"/>
        <v>800056.04</v>
      </c>
      <c r="CF22" s="2">
        <f t="shared" si="10"/>
        <v>163584.18000000005</v>
      </c>
      <c r="CG22" s="2">
        <f t="shared" si="10"/>
        <v>0</v>
      </c>
      <c r="CH22" s="2">
        <f t="shared" si="10"/>
        <v>163584.18000000005</v>
      </c>
      <c r="CI22" s="2">
        <f t="shared" si="10"/>
        <v>636471.86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DG86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EM86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FS86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ROW(SmtRes!A7)</f>
        <v>7</v>
      </c>
      <c r="D24">
        <f>ROW(EtalonRes!A6)</f>
        <v>6</v>
      </c>
      <c r="E24" t="s">
        <v>14</v>
      </c>
      <c r="F24" t="s">
        <v>15</v>
      </c>
      <c r="G24" t="s">
        <v>16</v>
      </c>
      <c r="H24" t="s">
        <v>17</v>
      </c>
      <c r="I24">
        <f>ROUND(ROUND(1,4),9)</f>
        <v>1</v>
      </c>
      <c r="J24">
        <v>0</v>
      </c>
      <c r="K24">
        <f>ROUND(ROUND(1,4),9)</f>
        <v>1</v>
      </c>
      <c r="O24">
        <f t="shared" ref="O24:O55" si="14">ROUND(CP24,2)</f>
        <v>17.53</v>
      </c>
      <c r="P24">
        <f t="shared" ref="P24:P55" si="15">ROUND(CQ24*I24,2)</f>
        <v>3.44</v>
      </c>
      <c r="Q24">
        <f t="shared" ref="Q24:Q55" si="16">ROUND(CR24*I24,2)</f>
        <v>0</v>
      </c>
      <c r="R24">
        <f t="shared" ref="R24:R55" si="17">ROUND(CS24*I24,2)</f>
        <v>0</v>
      </c>
      <c r="S24">
        <f t="shared" ref="S24:S55" si="18">ROUND(CT24*I24,2)</f>
        <v>14.09</v>
      </c>
      <c r="T24">
        <f t="shared" ref="T24:T55" si="19">ROUND(CU24*I24,2)</f>
        <v>0</v>
      </c>
      <c r="U24">
        <f t="shared" ref="U24:U55" si="20">CV24*I24</f>
        <v>1.38</v>
      </c>
      <c r="V24">
        <f t="shared" ref="V24:V55" si="21">CW24*I24</f>
        <v>0</v>
      </c>
      <c r="W24">
        <f t="shared" ref="W24:W55" si="22">ROUND(CX24*I24,2)</f>
        <v>0</v>
      </c>
      <c r="X24">
        <f t="shared" ref="X24:X55" si="23">ROUND(CY24,2)</f>
        <v>12.68</v>
      </c>
      <c r="Y24">
        <f t="shared" ref="Y24:Y55" si="24">ROUND(CZ24,2)</f>
        <v>6.48</v>
      </c>
      <c r="AA24">
        <v>40125201</v>
      </c>
      <c r="AB24">
        <f t="shared" ref="AB24:AB55" si="25">ROUND((AC24+AD24+AF24),2)</f>
        <v>17.53</v>
      </c>
      <c r="AC24">
        <f t="shared" ref="AC24:AC55" si="26">ROUND((ES24),2)</f>
        <v>3.44</v>
      </c>
      <c r="AD24">
        <f>ROUND(((((ET24*1.15))-((EU24*1.15)))+AE24),2)</f>
        <v>0</v>
      </c>
      <c r="AE24">
        <f>ROUND(((EU24*1.15)),2)</f>
        <v>0</v>
      </c>
      <c r="AF24">
        <f>ROUND(((EV24*1.15)),2)</f>
        <v>14.09</v>
      </c>
      <c r="AG24">
        <f t="shared" ref="AG24:AG55" si="27">ROUND((AP24),2)</f>
        <v>0</v>
      </c>
      <c r="AH24">
        <f>((EW24*1.15))</f>
        <v>1.38</v>
      </c>
      <c r="AI24">
        <f>((EX24*1.15))</f>
        <v>0</v>
      </c>
      <c r="AJ24">
        <f t="shared" ref="AJ24:AJ55" si="28">(AS24)</f>
        <v>0</v>
      </c>
      <c r="AK24">
        <v>15.69</v>
      </c>
      <c r="AL24">
        <v>3.44</v>
      </c>
      <c r="AM24">
        <v>0</v>
      </c>
      <c r="AN24">
        <v>0</v>
      </c>
      <c r="AO24">
        <v>12.25</v>
      </c>
      <c r="AP24">
        <v>0</v>
      </c>
      <c r="AQ24">
        <v>1.2</v>
      </c>
      <c r="AR24">
        <v>0</v>
      </c>
      <c r="AS24">
        <v>0</v>
      </c>
      <c r="AT24">
        <v>90</v>
      </c>
      <c r="AU24">
        <v>46</v>
      </c>
      <c r="AV24">
        <v>1</v>
      </c>
      <c r="AW24">
        <v>1</v>
      </c>
      <c r="AZ24">
        <v>1</v>
      </c>
      <c r="BA24">
        <v>1</v>
      </c>
      <c r="BB24">
        <v>1</v>
      </c>
      <c r="BC24">
        <v>1</v>
      </c>
      <c r="BD24" t="s">
        <v>6</v>
      </c>
      <c r="BE24" t="s">
        <v>6</v>
      </c>
      <c r="BF24" t="s">
        <v>6</v>
      </c>
      <c r="BG24" t="s">
        <v>6</v>
      </c>
      <c r="BH24">
        <v>0</v>
      </c>
      <c r="BI24">
        <v>2</v>
      </c>
      <c r="BJ24" t="s">
        <v>18</v>
      </c>
      <c r="BM24">
        <v>110011</v>
      </c>
      <c r="BN24">
        <v>0</v>
      </c>
      <c r="BO24" t="s">
        <v>6</v>
      </c>
      <c r="BP24">
        <v>0</v>
      </c>
      <c r="BQ24">
        <v>3</v>
      </c>
      <c r="BR24">
        <v>0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6</v>
      </c>
      <c r="BZ24">
        <v>90</v>
      </c>
      <c r="CA24">
        <v>46</v>
      </c>
      <c r="CB24" t="s">
        <v>6</v>
      </c>
      <c r="CE24">
        <v>0</v>
      </c>
      <c r="CF24">
        <v>0</v>
      </c>
      <c r="CG24">
        <v>0</v>
      </c>
      <c r="CM24">
        <v>0</v>
      </c>
      <c r="CN24" t="s">
        <v>541</v>
      </c>
      <c r="CO24">
        <v>0</v>
      </c>
      <c r="CP24">
        <f t="shared" ref="CP24:CP55" si="29">(P24+Q24+S24)</f>
        <v>17.53</v>
      </c>
      <c r="CQ24">
        <f t="shared" ref="CQ24:CQ55" si="30">AC24*BC24</f>
        <v>3.44</v>
      </c>
      <c r="CR24">
        <f t="shared" ref="CR24:CR55" si="31">AD24*BB24</f>
        <v>0</v>
      </c>
      <c r="CS24">
        <f t="shared" ref="CS24:CS55" si="32">AE24*BS24</f>
        <v>0</v>
      </c>
      <c r="CT24">
        <f t="shared" ref="CT24:CT55" si="33">AF24*BA24</f>
        <v>14.09</v>
      </c>
      <c r="CU24">
        <f t="shared" ref="CU24:CU55" si="34">AG24</f>
        <v>0</v>
      </c>
      <c r="CV24">
        <f t="shared" ref="CV24:CV55" si="35">AH24</f>
        <v>1.38</v>
      </c>
      <c r="CW24">
        <f t="shared" ref="CW24:CW55" si="36">AI24</f>
        <v>0</v>
      </c>
      <c r="CX24">
        <f t="shared" ref="CX24:CX55" si="37">AJ24</f>
        <v>0</v>
      </c>
      <c r="CY24">
        <f t="shared" ref="CY24:CY55" si="38">(((S24+R24)*AT24)/100)</f>
        <v>12.680999999999999</v>
      </c>
      <c r="CZ24">
        <f t="shared" ref="CZ24:CZ55" si="39">(((S24+R24)*AU24)/100)</f>
        <v>6.4813999999999998</v>
      </c>
      <c r="DC24" t="s">
        <v>6</v>
      </c>
      <c r="DD24" t="s">
        <v>6</v>
      </c>
      <c r="DE24" t="s">
        <v>19</v>
      </c>
      <c r="DF24" t="s">
        <v>19</v>
      </c>
      <c r="DG24" t="s">
        <v>19</v>
      </c>
      <c r="DH24" t="s">
        <v>6</v>
      </c>
      <c r="DI24" t="s">
        <v>19</v>
      </c>
      <c r="DJ24" t="s">
        <v>19</v>
      </c>
      <c r="DK24" t="s">
        <v>6</v>
      </c>
      <c r="DL24" t="s">
        <v>6</v>
      </c>
      <c r="DM24" t="s">
        <v>6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17</v>
      </c>
      <c r="DW24" t="s">
        <v>17</v>
      </c>
      <c r="DX24">
        <v>1</v>
      </c>
      <c r="DZ24" t="s">
        <v>6</v>
      </c>
      <c r="EA24" t="s">
        <v>6</v>
      </c>
      <c r="EB24" t="s">
        <v>6</v>
      </c>
      <c r="EC24" t="s">
        <v>6</v>
      </c>
      <c r="EE24">
        <v>37056108</v>
      </c>
      <c r="EF24">
        <v>3</v>
      </c>
      <c r="EG24" t="s">
        <v>20</v>
      </c>
      <c r="EH24">
        <v>0</v>
      </c>
      <c r="EI24" t="s">
        <v>6</v>
      </c>
      <c r="EJ24">
        <v>2</v>
      </c>
      <c r="EK24">
        <v>110011</v>
      </c>
      <c r="EL24" t="s">
        <v>21</v>
      </c>
      <c r="EM24" t="s">
        <v>22</v>
      </c>
      <c r="EO24" t="s">
        <v>23</v>
      </c>
      <c r="EQ24">
        <v>0</v>
      </c>
      <c r="ER24">
        <v>15.69</v>
      </c>
      <c r="ES24">
        <v>3.44</v>
      </c>
      <c r="ET24">
        <v>0</v>
      </c>
      <c r="EU24">
        <v>0</v>
      </c>
      <c r="EV24">
        <v>12.25</v>
      </c>
      <c r="EW24">
        <v>1.2</v>
      </c>
      <c r="EX24">
        <v>0</v>
      </c>
      <c r="EY24">
        <v>0</v>
      </c>
      <c r="FQ24">
        <v>0</v>
      </c>
      <c r="FR24">
        <f t="shared" ref="FR24:FR55" si="40">ROUND(IF(AND(BH24=3,BI24=3),P24,0),2)</f>
        <v>0</v>
      </c>
      <c r="FS24">
        <v>0</v>
      </c>
      <c r="FX24">
        <v>90</v>
      </c>
      <c r="FY24">
        <v>46</v>
      </c>
      <c r="GA24" t="s">
        <v>6</v>
      </c>
      <c r="GD24">
        <v>1</v>
      </c>
      <c r="GF24">
        <v>-1698032041</v>
      </c>
      <c r="GG24">
        <v>2</v>
      </c>
      <c r="GH24">
        <v>1</v>
      </c>
      <c r="GI24">
        <v>-2</v>
      </c>
      <c r="GJ24">
        <v>0</v>
      </c>
      <c r="GK24">
        <v>0</v>
      </c>
      <c r="GL24">
        <f t="shared" ref="GL24:GL55" si="41">ROUND(IF(AND(BH24=3,BI24=3,FS24&lt;&gt;0),P24,0),2)</f>
        <v>0</v>
      </c>
      <c r="GM24">
        <f t="shared" ref="GM24:GM55" si="42">ROUND(O24+X24+Y24,2)+GX24</f>
        <v>36.69</v>
      </c>
      <c r="GN24">
        <f t="shared" ref="GN24:GN55" si="43">IF(OR(BI24=0,BI24=1),ROUND(O24+X24+Y24,2),0)</f>
        <v>0</v>
      </c>
      <c r="GO24">
        <f t="shared" ref="GO24:GO55" si="44">IF(BI24=2,ROUND(O24+X24+Y24,2),0)</f>
        <v>36.69</v>
      </c>
      <c r="GP24">
        <f t="shared" ref="GP24:GP55" si="45">IF(BI24=4,ROUND(O24+X24+Y24,2)+GX24,0)</f>
        <v>0</v>
      </c>
      <c r="GR24">
        <v>0</v>
      </c>
      <c r="GS24">
        <v>3</v>
      </c>
      <c r="GT24">
        <v>0</v>
      </c>
      <c r="GU24" t="s">
        <v>6</v>
      </c>
      <c r="GV24">
        <f t="shared" ref="GV24:GV55" si="46">ROUND((GT24),2)</f>
        <v>0</v>
      </c>
      <c r="GW24">
        <v>1</v>
      </c>
      <c r="GX24">
        <f t="shared" ref="GX24:GX55" si="47">ROUND(HC24*I24,2)</f>
        <v>0</v>
      </c>
      <c r="HA24">
        <v>0</v>
      </c>
      <c r="HB24">
        <v>0</v>
      </c>
      <c r="HC24">
        <f t="shared" ref="HC24:HC55" si="48">GV24*GW24</f>
        <v>0</v>
      </c>
      <c r="HE24" t="s">
        <v>6</v>
      </c>
      <c r="HF24" t="s">
        <v>6</v>
      </c>
      <c r="HM24" t="s">
        <v>6</v>
      </c>
      <c r="HN24" t="s">
        <v>6</v>
      </c>
      <c r="HO24" t="s">
        <v>6</v>
      </c>
      <c r="HP24" t="s">
        <v>6</v>
      </c>
      <c r="HQ24" t="s">
        <v>6</v>
      </c>
      <c r="IK24">
        <v>0</v>
      </c>
    </row>
    <row r="25" spans="1:245" x14ac:dyDescent="0.2">
      <c r="A25">
        <v>18</v>
      </c>
      <c r="B25">
        <v>1</v>
      </c>
      <c r="C25">
        <v>6</v>
      </c>
      <c r="E25" t="s">
        <v>24</v>
      </c>
      <c r="F25" t="s">
        <v>25</v>
      </c>
      <c r="G25" t="s">
        <v>26</v>
      </c>
      <c r="H25" t="s">
        <v>17</v>
      </c>
      <c r="I25">
        <f>I24*J25</f>
        <v>1</v>
      </c>
      <c r="J25">
        <v>1</v>
      </c>
      <c r="K25">
        <v>1</v>
      </c>
      <c r="O25">
        <f t="shared" si="14"/>
        <v>1945.59</v>
      </c>
      <c r="P25">
        <f t="shared" si="15"/>
        <v>1945.59</v>
      </c>
      <c r="Q25">
        <f t="shared" si="16"/>
        <v>0</v>
      </c>
      <c r="R25">
        <f t="shared" si="17"/>
        <v>0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</v>
      </c>
      <c r="W25">
        <f t="shared" si="22"/>
        <v>0</v>
      </c>
      <c r="X25">
        <f t="shared" si="23"/>
        <v>0</v>
      </c>
      <c r="Y25">
        <f t="shared" si="24"/>
        <v>0</v>
      </c>
      <c r="AA25">
        <v>40125201</v>
      </c>
      <c r="AB25">
        <f t="shared" si="25"/>
        <v>1945.59</v>
      </c>
      <c r="AC25">
        <f t="shared" si="26"/>
        <v>1945.59</v>
      </c>
      <c r="AD25">
        <f>ROUND((((ET25)-(EU25))+AE25),2)</f>
        <v>0</v>
      </c>
      <c r="AE25">
        <f>ROUND((EU25),2)</f>
        <v>0</v>
      </c>
      <c r="AF25">
        <f>ROUND((EV25),2)</f>
        <v>0</v>
      </c>
      <c r="AG25">
        <f t="shared" si="27"/>
        <v>0</v>
      </c>
      <c r="AH25">
        <f>(EW25)</f>
        <v>0</v>
      </c>
      <c r="AI25">
        <f>(EX25)</f>
        <v>0</v>
      </c>
      <c r="AJ25">
        <f t="shared" si="28"/>
        <v>0</v>
      </c>
      <c r="AK25">
        <v>1945.59</v>
      </c>
      <c r="AL25">
        <v>1945.59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90</v>
      </c>
      <c r="AU25">
        <v>46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6</v>
      </c>
      <c r="BE25" t="s">
        <v>6</v>
      </c>
      <c r="BF25" t="s">
        <v>6</v>
      </c>
      <c r="BG25" t="s">
        <v>6</v>
      </c>
      <c r="BH25">
        <v>3</v>
      </c>
      <c r="BI25">
        <v>3</v>
      </c>
      <c r="BJ25" t="s">
        <v>27</v>
      </c>
      <c r="BM25">
        <v>110011</v>
      </c>
      <c r="BN25">
        <v>0</v>
      </c>
      <c r="BO25" t="s">
        <v>6</v>
      </c>
      <c r="BP25">
        <v>0</v>
      </c>
      <c r="BQ25">
        <v>3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6</v>
      </c>
      <c r="BZ25">
        <v>90</v>
      </c>
      <c r="CA25">
        <v>46</v>
      </c>
      <c r="CB25" t="s">
        <v>6</v>
      </c>
      <c r="CE25">
        <v>0</v>
      </c>
      <c r="CF25">
        <v>0</v>
      </c>
      <c r="CG25">
        <v>0</v>
      </c>
      <c r="CM25">
        <v>0</v>
      </c>
      <c r="CN25" t="s">
        <v>6</v>
      </c>
      <c r="CO25">
        <v>0</v>
      </c>
      <c r="CP25">
        <f t="shared" si="29"/>
        <v>1945.59</v>
      </c>
      <c r="CQ25">
        <f t="shared" si="30"/>
        <v>1945.59</v>
      </c>
      <c r="CR25">
        <f t="shared" si="31"/>
        <v>0</v>
      </c>
      <c r="CS25">
        <f t="shared" si="32"/>
        <v>0</v>
      </c>
      <c r="CT25">
        <f t="shared" si="33"/>
        <v>0</v>
      </c>
      <c r="CU25">
        <f t="shared" si="34"/>
        <v>0</v>
      </c>
      <c r="CV25">
        <f t="shared" si="35"/>
        <v>0</v>
      </c>
      <c r="CW25">
        <f t="shared" si="36"/>
        <v>0</v>
      </c>
      <c r="CX25">
        <f t="shared" si="37"/>
        <v>0</v>
      </c>
      <c r="CY25">
        <f t="shared" si="38"/>
        <v>0</v>
      </c>
      <c r="CZ25">
        <f t="shared" si="39"/>
        <v>0</v>
      </c>
      <c r="DC25" t="s">
        <v>6</v>
      </c>
      <c r="DD25" t="s">
        <v>6</v>
      </c>
      <c r="DE25" t="s">
        <v>6</v>
      </c>
      <c r="DF25" t="s">
        <v>6</v>
      </c>
      <c r="DG25" t="s">
        <v>6</v>
      </c>
      <c r="DH25" t="s">
        <v>6</v>
      </c>
      <c r="DI25" t="s">
        <v>6</v>
      </c>
      <c r="DJ25" t="s">
        <v>6</v>
      </c>
      <c r="DK25" t="s">
        <v>6</v>
      </c>
      <c r="DL25" t="s">
        <v>6</v>
      </c>
      <c r="DM25" t="s">
        <v>6</v>
      </c>
      <c r="DN25">
        <v>0</v>
      </c>
      <c r="DO25">
        <v>0</v>
      </c>
      <c r="DP25">
        <v>1</v>
      </c>
      <c r="DQ25">
        <v>1</v>
      </c>
      <c r="DU25">
        <v>1013</v>
      </c>
      <c r="DV25" t="s">
        <v>17</v>
      </c>
      <c r="DW25" t="s">
        <v>17</v>
      </c>
      <c r="DX25">
        <v>1</v>
      </c>
      <c r="DZ25" t="s">
        <v>6</v>
      </c>
      <c r="EA25" t="s">
        <v>6</v>
      </c>
      <c r="EB25" t="s">
        <v>6</v>
      </c>
      <c r="EC25" t="s">
        <v>6</v>
      </c>
      <c r="EE25">
        <v>37056108</v>
      </c>
      <c r="EF25">
        <v>3</v>
      </c>
      <c r="EG25" t="s">
        <v>20</v>
      </c>
      <c r="EH25">
        <v>0</v>
      </c>
      <c r="EI25" t="s">
        <v>6</v>
      </c>
      <c r="EJ25">
        <v>2</v>
      </c>
      <c r="EK25">
        <v>110011</v>
      </c>
      <c r="EL25" t="s">
        <v>21</v>
      </c>
      <c r="EM25" t="s">
        <v>22</v>
      </c>
      <c r="EO25" t="s">
        <v>6</v>
      </c>
      <c r="EQ25">
        <v>0</v>
      </c>
      <c r="ER25">
        <v>1945.59</v>
      </c>
      <c r="ES25">
        <v>1945.59</v>
      </c>
      <c r="ET25">
        <v>0</v>
      </c>
      <c r="EU25">
        <v>0</v>
      </c>
      <c r="EV25">
        <v>0</v>
      </c>
      <c r="EW25">
        <v>0</v>
      </c>
      <c r="EX25">
        <v>0</v>
      </c>
      <c r="EZ25">
        <v>5</v>
      </c>
      <c r="FC25">
        <v>1</v>
      </c>
      <c r="FD25">
        <v>18</v>
      </c>
      <c r="FF25">
        <v>11300</v>
      </c>
      <c r="FQ25">
        <v>0</v>
      </c>
      <c r="FR25">
        <f t="shared" si="40"/>
        <v>1945.59</v>
      </c>
      <c r="FS25">
        <v>0</v>
      </c>
      <c r="FX25">
        <v>90</v>
      </c>
      <c r="FY25">
        <v>46</v>
      </c>
      <c r="GA25" t="s">
        <v>28</v>
      </c>
      <c r="GD25">
        <v>1</v>
      </c>
      <c r="GF25">
        <v>189526937</v>
      </c>
      <c r="GG25">
        <v>2</v>
      </c>
      <c r="GH25">
        <v>3</v>
      </c>
      <c r="GI25">
        <v>3</v>
      </c>
      <c r="GJ25">
        <v>0</v>
      </c>
      <c r="GK25">
        <v>0</v>
      </c>
      <c r="GL25">
        <f t="shared" si="41"/>
        <v>0</v>
      </c>
      <c r="GM25">
        <f t="shared" si="42"/>
        <v>1945.59</v>
      </c>
      <c r="GN25">
        <f t="shared" si="43"/>
        <v>0</v>
      </c>
      <c r="GO25">
        <f t="shared" si="44"/>
        <v>0</v>
      </c>
      <c r="GP25">
        <f t="shared" si="45"/>
        <v>0</v>
      </c>
      <c r="GR25">
        <v>1</v>
      </c>
      <c r="GS25">
        <v>1</v>
      </c>
      <c r="GT25">
        <v>0</v>
      </c>
      <c r="GU25" t="s">
        <v>6</v>
      </c>
      <c r="GV25">
        <f t="shared" si="46"/>
        <v>0</v>
      </c>
      <c r="GW25">
        <v>1</v>
      </c>
      <c r="GX25">
        <f t="shared" si="47"/>
        <v>0</v>
      </c>
      <c r="HA25">
        <v>0</v>
      </c>
      <c r="HB25">
        <v>0</v>
      </c>
      <c r="HC25">
        <f t="shared" si="48"/>
        <v>0</v>
      </c>
      <c r="HE25" t="s">
        <v>29</v>
      </c>
      <c r="HF25" t="s">
        <v>29</v>
      </c>
      <c r="HM25" t="s">
        <v>6</v>
      </c>
      <c r="HN25" t="s">
        <v>6</v>
      </c>
      <c r="HO25" t="s">
        <v>6</v>
      </c>
      <c r="HP25" t="s">
        <v>6</v>
      </c>
      <c r="HQ25" t="s">
        <v>6</v>
      </c>
      <c r="IK25">
        <v>0</v>
      </c>
    </row>
    <row r="26" spans="1:245" x14ac:dyDescent="0.2">
      <c r="A26">
        <v>17</v>
      </c>
      <c r="B26">
        <v>1</v>
      </c>
      <c r="C26">
        <f>ROW(SmtRes!A14)</f>
        <v>14</v>
      </c>
      <c r="D26">
        <f>ROW(EtalonRes!A12)</f>
        <v>12</v>
      </c>
      <c r="E26" t="s">
        <v>30</v>
      </c>
      <c r="F26" t="s">
        <v>15</v>
      </c>
      <c r="G26" t="s">
        <v>16</v>
      </c>
      <c r="H26" t="s">
        <v>17</v>
      </c>
      <c r="I26">
        <f>ROUND(ROUND(6,4),9)</f>
        <v>6</v>
      </c>
      <c r="J26">
        <v>0</v>
      </c>
      <c r="K26">
        <f>ROUND(ROUND(6,4),9)</f>
        <v>6</v>
      </c>
      <c r="O26">
        <f t="shared" si="14"/>
        <v>105.18</v>
      </c>
      <c r="P26">
        <f t="shared" si="15"/>
        <v>20.64</v>
      </c>
      <c r="Q26">
        <f t="shared" si="16"/>
        <v>0</v>
      </c>
      <c r="R26">
        <f t="shared" si="17"/>
        <v>0</v>
      </c>
      <c r="S26">
        <f t="shared" si="18"/>
        <v>84.54</v>
      </c>
      <c r="T26">
        <f t="shared" si="19"/>
        <v>0</v>
      </c>
      <c r="U26">
        <f t="shared" si="20"/>
        <v>8.2799999999999994</v>
      </c>
      <c r="V26">
        <f t="shared" si="21"/>
        <v>0</v>
      </c>
      <c r="W26">
        <f t="shared" si="22"/>
        <v>0</v>
      </c>
      <c r="X26">
        <f t="shared" si="23"/>
        <v>76.09</v>
      </c>
      <c r="Y26">
        <f t="shared" si="24"/>
        <v>38.89</v>
      </c>
      <c r="AA26">
        <v>40125201</v>
      </c>
      <c r="AB26">
        <f t="shared" si="25"/>
        <v>17.53</v>
      </c>
      <c r="AC26">
        <f t="shared" si="26"/>
        <v>3.44</v>
      </c>
      <c r="AD26">
        <f>ROUND(((((ET26*1.15))-((EU26*1.15)))+AE26),2)</f>
        <v>0</v>
      </c>
      <c r="AE26">
        <f>ROUND(((EU26*1.15)),2)</f>
        <v>0</v>
      </c>
      <c r="AF26">
        <f>ROUND(((EV26*1.15)),2)</f>
        <v>14.09</v>
      </c>
      <c r="AG26">
        <f t="shared" si="27"/>
        <v>0</v>
      </c>
      <c r="AH26">
        <f>((EW26*1.15))</f>
        <v>1.38</v>
      </c>
      <c r="AI26">
        <f>((EX26*1.15))</f>
        <v>0</v>
      </c>
      <c r="AJ26">
        <f t="shared" si="28"/>
        <v>0</v>
      </c>
      <c r="AK26">
        <v>15.69</v>
      </c>
      <c r="AL26">
        <v>3.44</v>
      </c>
      <c r="AM26">
        <v>0</v>
      </c>
      <c r="AN26">
        <v>0</v>
      </c>
      <c r="AO26">
        <v>12.25</v>
      </c>
      <c r="AP26">
        <v>0</v>
      </c>
      <c r="AQ26">
        <v>1.2</v>
      </c>
      <c r="AR26">
        <v>0</v>
      </c>
      <c r="AS26">
        <v>0</v>
      </c>
      <c r="AT26">
        <v>90</v>
      </c>
      <c r="AU26">
        <v>46</v>
      </c>
      <c r="AV26">
        <v>1</v>
      </c>
      <c r="AW26">
        <v>1</v>
      </c>
      <c r="AZ26">
        <v>1</v>
      </c>
      <c r="BA26">
        <v>1</v>
      </c>
      <c r="BB26">
        <v>1</v>
      </c>
      <c r="BC26">
        <v>1</v>
      </c>
      <c r="BD26" t="s">
        <v>6</v>
      </c>
      <c r="BE26" t="s">
        <v>6</v>
      </c>
      <c r="BF26" t="s">
        <v>6</v>
      </c>
      <c r="BG26" t="s">
        <v>6</v>
      </c>
      <c r="BH26">
        <v>0</v>
      </c>
      <c r="BI26">
        <v>2</v>
      </c>
      <c r="BJ26" t="s">
        <v>18</v>
      </c>
      <c r="BM26">
        <v>110011</v>
      </c>
      <c r="BN26">
        <v>0</v>
      </c>
      <c r="BO26" t="s">
        <v>6</v>
      </c>
      <c r="BP26">
        <v>0</v>
      </c>
      <c r="BQ26">
        <v>3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6</v>
      </c>
      <c r="BZ26">
        <v>90</v>
      </c>
      <c r="CA26">
        <v>46</v>
      </c>
      <c r="CB26" t="s">
        <v>6</v>
      </c>
      <c r="CE26">
        <v>0</v>
      </c>
      <c r="CF26">
        <v>0</v>
      </c>
      <c r="CG26">
        <v>0</v>
      </c>
      <c r="CM26">
        <v>0</v>
      </c>
      <c r="CN26" t="s">
        <v>541</v>
      </c>
      <c r="CO26">
        <v>0</v>
      </c>
      <c r="CP26">
        <f t="shared" si="29"/>
        <v>105.18</v>
      </c>
      <c r="CQ26">
        <f t="shared" si="30"/>
        <v>3.44</v>
      </c>
      <c r="CR26">
        <f t="shared" si="31"/>
        <v>0</v>
      </c>
      <c r="CS26">
        <f t="shared" si="32"/>
        <v>0</v>
      </c>
      <c r="CT26">
        <f t="shared" si="33"/>
        <v>14.09</v>
      </c>
      <c r="CU26">
        <f t="shared" si="34"/>
        <v>0</v>
      </c>
      <c r="CV26">
        <f t="shared" si="35"/>
        <v>1.38</v>
      </c>
      <c r="CW26">
        <f t="shared" si="36"/>
        <v>0</v>
      </c>
      <c r="CX26">
        <f t="shared" si="37"/>
        <v>0</v>
      </c>
      <c r="CY26">
        <f t="shared" si="38"/>
        <v>76.085999999999999</v>
      </c>
      <c r="CZ26">
        <f t="shared" si="39"/>
        <v>38.888400000000004</v>
      </c>
      <c r="DC26" t="s">
        <v>6</v>
      </c>
      <c r="DD26" t="s">
        <v>6</v>
      </c>
      <c r="DE26" t="s">
        <v>19</v>
      </c>
      <c r="DF26" t="s">
        <v>19</v>
      </c>
      <c r="DG26" t="s">
        <v>19</v>
      </c>
      <c r="DH26" t="s">
        <v>6</v>
      </c>
      <c r="DI26" t="s">
        <v>19</v>
      </c>
      <c r="DJ26" t="s">
        <v>19</v>
      </c>
      <c r="DK26" t="s">
        <v>6</v>
      </c>
      <c r="DL26" t="s">
        <v>6</v>
      </c>
      <c r="DM26" t="s">
        <v>6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17</v>
      </c>
      <c r="DW26" t="s">
        <v>17</v>
      </c>
      <c r="DX26">
        <v>1</v>
      </c>
      <c r="DZ26" t="s">
        <v>6</v>
      </c>
      <c r="EA26" t="s">
        <v>6</v>
      </c>
      <c r="EB26" t="s">
        <v>6</v>
      </c>
      <c r="EC26" t="s">
        <v>6</v>
      </c>
      <c r="EE26">
        <v>37056108</v>
      </c>
      <c r="EF26">
        <v>3</v>
      </c>
      <c r="EG26" t="s">
        <v>20</v>
      </c>
      <c r="EH26">
        <v>0</v>
      </c>
      <c r="EI26" t="s">
        <v>6</v>
      </c>
      <c r="EJ26">
        <v>2</v>
      </c>
      <c r="EK26">
        <v>110011</v>
      </c>
      <c r="EL26" t="s">
        <v>21</v>
      </c>
      <c r="EM26" t="s">
        <v>22</v>
      </c>
      <c r="EO26" t="s">
        <v>23</v>
      </c>
      <c r="EQ26">
        <v>0</v>
      </c>
      <c r="ER26">
        <v>15.69</v>
      </c>
      <c r="ES26">
        <v>3.44</v>
      </c>
      <c r="ET26">
        <v>0</v>
      </c>
      <c r="EU26">
        <v>0</v>
      </c>
      <c r="EV26">
        <v>12.25</v>
      </c>
      <c r="EW26">
        <v>1.2</v>
      </c>
      <c r="EX26">
        <v>0</v>
      </c>
      <c r="EY26">
        <v>0</v>
      </c>
      <c r="FQ26">
        <v>0</v>
      </c>
      <c r="FR26">
        <f t="shared" si="40"/>
        <v>0</v>
      </c>
      <c r="FS26">
        <v>0</v>
      </c>
      <c r="FX26">
        <v>90</v>
      </c>
      <c r="FY26">
        <v>46</v>
      </c>
      <c r="GA26" t="s">
        <v>6</v>
      </c>
      <c r="GD26">
        <v>1</v>
      </c>
      <c r="GF26">
        <v>-1698032041</v>
      </c>
      <c r="GG26">
        <v>2</v>
      </c>
      <c r="GH26">
        <v>1</v>
      </c>
      <c r="GI26">
        <v>-2</v>
      </c>
      <c r="GJ26">
        <v>0</v>
      </c>
      <c r="GK26">
        <v>0</v>
      </c>
      <c r="GL26">
        <f t="shared" si="41"/>
        <v>0</v>
      </c>
      <c r="GM26">
        <f t="shared" si="42"/>
        <v>220.16</v>
      </c>
      <c r="GN26">
        <f t="shared" si="43"/>
        <v>0</v>
      </c>
      <c r="GO26">
        <f t="shared" si="44"/>
        <v>220.16</v>
      </c>
      <c r="GP26">
        <f t="shared" si="45"/>
        <v>0</v>
      </c>
      <c r="GR26">
        <v>0</v>
      </c>
      <c r="GS26">
        <v>3</v>
      </c>
      <c r="GT26">
        <v>0</v>
      </c>
      <c r="GU26" t="s">
        <v>6</v>
      </c>
      <c r="GV26">
        <f t="shared" si="46"/>
        <v>0</v>
      </c>
      <c r="GW26">
        <v>1</v>
      </c>
      <c r="GX26">
        <f t="shared" si="47"/>
        <v>0</v>
      </c>
      <c r="HA26">
        <v>0</v>
      </c>
      <c r="HB26">
        <v>0</v>
      </c>
      <c r="HC26">
        <f t="shared" si="48"/>
        <v>0</v>
      </c>
      <c r="HE26" t="s">
        <v>6</v>
      </c>
      <c r="HF26" t="s">
        <v>6</v>
      </c>
      <c r="HM26" t="s">
        <v>6</v>
      </c>
      <c r="HN26" t="s">
        <v>6</v>
      </c>
      <c r="HO26" t="s">
        <v>6</v>
      </c>
      <c r="HP26" t="s">
        <v>6</v>
      </c>
      <c r="HQ26" t="s">
        <v>6</v>
      </c>
      <c r="IK26">
        <v>0</v>
      </c>
    </row>
    <row r="27" spans="1:245" x14ac:dyDescent="0.2">
      <c r="A27">
        <v>18</v>
      </c>
      <c r="B27">
        <v>1</v>
      </c>
      <c r="C27">
        <v>14</v>
      </c>
      <c r="E27" t="s">
        <v>31</v>
      </c>
      <c r="F27" t="s">
        <v>32</v>
      </c>
      <c r="G27" t="s">
        <v>33</v>
      </c>
      <c r="H27" t="s">
        <v>17</v>
      </c>
      <c r="I27">
        <f>I26*J27</f>
        <v>6</v>
      </c>
      <c r="J27">
        <v>1</v>
      </c>
      <c r="K27">
        <v>1</v>
      </c>
      <c r="O27">
        <f t="shared" si="14"/>
        <v>3718.98</v>
      </c>
      <c r="P27">
        <f t="shared" si="15"/>
        <v>3718.98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40125201</v>
      </c>
      <c r="AB27">
        <f t="shared" si="25"/>
        <v>619.83000000000004</v>
      </c>
      <c r="AC27">
        <f t="shared" si="26"/>
        <v>619.83000000000004</v>
      </c>
      <c r="AD27">
        <f>ROUND((((ET27)-(EU27))+AE27),2)</f>
        <v>0</v>
      </c>
      <c r="AE27">
        <f>ROUND((EU27),2)</f>
        <v>0</v>
      </c>
      <c r="AF27">
        <f>ROUND((EV27),2)</f>
        <v>0</v>
      </c>
      <c r="AG27">
        <f t="shared" si="27"/>
        <v>0</v>
      </c>
      <c r="AH27">
        <f>(EW27)</f>
        <v>0</v>
      </c>
      <c r="AI27">
        <f>(EX27)</f>
        <v>0</v>
      </c>
      <c r="AJ27">
        <f t="shared" si="28"/>
        <v>0</v>
      </c>
      <c r="AK27">
        <v>619.83000000000004</v>
      </c>
      <c r="AL27">
        <v>619.83000000000004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95</v>
      </c>
      <c r="AU27">
        <v>53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6</v>
      </c>
      <c r="BE27" t="s">
        <v>6</v>
      </c>
      <c r="BF27" t="s">
        <v>6</v>
      </c>
      <c r="BG27" t="s">
        <v>6</v>
      </c>
      <c r="BH27">
        <v>3</v>
      </c>
      <c r="BI27">
        <v>3</v>
      </c>
      <c r="BJ27" t="s">
        <v>6</v>
      </c>
      <c r="BM27">
        <v>110004</v>
      </c>
      <c r="BN27">
        <v>0</v>
      </c>
      <c r="BO27" t="s">
        <v>6</v>
      </c>
      <c r="BP27">
        <v>0</v>
      </c>
      <c r="BQ27">
        <v>3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6</v>
      </c>
      <c r="BZ27">
        <v>95</v>
      </c>
      <c r="CA27">
        <v>53</v>
      </c>
      <c r="CB27" t="s">
        <v>6</v>
      </c>
      <c r="CE27">
        <v>0</v>
      </c>
      <c r="CF27">
        <v>0</v>
      </c>
      <c r="CG27">
        <v>0</v>
      </c>
      <c r="CM27">
        <v>0</v>
      </c>
      <c r="CN27" t="s">
        <v>6</v>
      </c>
      <c r="CO27">
        <v>0</v>
      </c>
      <c r="CP27">
        <f t="shared" si="29"/>
        <v>3718.98</v>
      </c>
      <c r="CQ27">
        <f t="shared" si="30"/>
        <v>619.83000000000004</v>
      </c>
      <c r="CR27">
        <f t="shared" si="31"/>
        <v>0</v>
      </c>
      <c r="CS27">
        <f t="shared" si="32"/>
        <v>0</v>
      </c>
      <c r="CT27">
        <f t="shared" si="33"/>
        <v>0</v>
      </c>
      <c r="CU27">
        <f t="shared" si="34"/>
        <v>0</v>
      </c>
      <c r="CV27">
        <f t="shared" si="35"/>
        <v>0</v>
      </c>
      <c r="CW27">
        <f t="shared" si="36"/>
        <v>0</v>
      </c>
      <c r="CX27">
        <f t="shared" si="37"/>
        <v>0</v>
      </c>
      <c r="CY27">
        <f t="shared" si="38"/>
        <v>0</v>
      </c>
      <c r="CZ27">
        <f t="shared" si="39"/>
        <v>0</v>
      </c>
      <c r="DC27" t="s">
        <v>6</v>
      </c>
      <c r="DD27" t="s">
        <v>6</v>
      </c>
      <c r="DE27" t="s">
        <v>6</v>
      </c>
      <c r="DF27" t="s">
        <v>6</v>
      </c>
      <c r="DG27" t="s">
        <v>6</v>
      </c>
      <c r="DH27" t="s">
        <v>6</v>
      </c>
      <c r="DI27" t="s">
        <v>6</v>
      </c>
      <c r="DJ27" t="s">
        <v>6</v>
      </c>
      <c r="DK27" t="s">
        <v>6</v>
      </c>
      <c r="DL27" t="s">
        <v>6</v>
      </c>
      <c r="DM27" t="s">
        <v>6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17</v>
      </c>
      <c r="DW27" t="s">
        <v>17</v>
      </c>
      <c r="DX27">
        <v>1</v>
      </c>
      <c r="DZ27" t="s">
        <v>6</v>
      </c>
      <c r="EA27" t="s">
        <v>6</v>
      </c>
      <c r="EB27" t="s">
        <v>6</v>
      </c>
      <c r="EC27" t="s">
        <v>6</v>
      </c>
      <c r="EE27">
        <v>37056101</v>
      </c>
      <c r="EF27">
        <v>3</v>
      </c>
      <c r="EG27" t="s">
        <v>20</v>
      </c>
      <c r="EH27">
        <v>0</v>
      </c>
      <c r="EI27" t="s">
        <v>6</v>
      </c>
      <c r="EJ27">
        <v>2</v>
      </c>
      <c r="EK27">
        <v>110004</v>
      </c>
      <c r="EL27" t="s">
        <v>34</v>
      </c>
      <c r="EM27" t="s">
        <v>22</v>
      </c>
      <c r="EO27" t="s">
        <v>6</v>
      </c>
      <c r="EQ27">
        <v>0</v>
      </c>
      <c r="ER27">
        <v>619.83000000000004</v>
      </c>
      <c r="ES27">
        <v>619.83000000000004</v>
      </c>
      <c r="ET27">
        <v>0</v>
      </c>
      <c r="EU27">
        <v>0</v>
      </c>
      <c r="EV27">
        <v>0</v>
      </c>
      <c r="EW27">
        <v>0</v>
      </c>
      <c r="EX27">
        <v>0</v>
      </c>
      <c r="EZ27">
        <v>5</v>
      </c>
      <c r="FC27">
        <v>1</v>
      </c>
      <c r="FD27">
        <v>18</v>
      </c>
      <c r="FF27">
        <v>3599.99</v>
      </c>
      <c r="FQ27">
        <v>0</v>
      </c>
      <c r="FR27">
        <f t="shared" si="40"/>
        <v>3718.98</v>
      </c>
      <c r="FS27">
        <v>0</v>
      </c>
      <c r="FX27">
        <v>95</v>
      </c>
      <c r="FY27">
        <v>53</v>
      </c>
      <c r="GA27" t="s">
        <v>35</v>
      </c>
      <c r="GD27">
        <v>1</v>
      </c>
      <c r="GF27">
        <v>-476632964</v>
      </c>
      <c r="GG27">
        <v>2</v>
      </c>
      <c r="GH27">
        <v>3</v>
      </c>
      <c r="GI27">
        <v>3</v>
      </c>
      <c r="GJ27">
        <v>0</v>
      </c>
      <c r="GK27">
        <v>0</v>
      </c>
      <c r="GL27">
        <f t="shared" si="41"/>
        <v>0</v>
      </c>
      <c r="GM27">
        <f t="shared" si="42"/>
        <v>3718.98</v>
      </c>
      <c r="GN27">
        <f t="shared" si="43"/>
        <v>0</v>
      </c>
      <c r="GO27">
        <f t="shared" si="44"/>
        <v>0</v>
      </c>
      <c r="GP27">
        <f t="shared" si="45"/>
        <v>0</v>
      </c>
      <c r="GR27">
        <v>1</v>
      </c>
      <c r="GS27">
        <v>1</v>
      </c>
      <c r="GT27">
        <v>0</v>
      </c>
      <c r="GU27" t="s">
        <v>6</v>
      </c>
      <c r="GV27">
        <f t="shared" si="46"/>
        <v>0</v>
      </c>
      <c r="GW27">
        <v>1</v>
      </c>
      <c r="GX27">
        <f t="shared" si="47"/>
        <v>0</v>
      </c>
      <c r="HA27">
        <v>0</v>
      </c>
      <c r="HB27">
        <v>0</v>
      </c>
      <c r="HC27">
        <f t="shared" si="48"/>
        <v>0</v>
      </c>
      <c r="HE27" t="s">
        <v>29</v>
      </c>
      <c r="HF27" t="s">
        <v>29</v>
      </c>
      <c r="HM27" t="s">
        <v>6</v>
      </c>
      <c r="HN27" t="s">
        <v>6</v>
      </c>
      <c r="HO27" t="s">
        <v>6</v>
      </c>
      <c r="HP27" t="s">
        <v>6</v>
      </c>
      <c r="HQ27" t="s">
        <v>6</v>
      </c>
      <c r="IK27">
        <v>0</v>
      </c>
    </row>
    <row r="28" spans="1:245" x14ac:dyDescent="0.2">
      <c r="A28">
        <v>17</v>
      </c>
      <c r="B28">
        <v>1</v>
      </c>
      <c r="C28">
        <f>ROW(SmtRes!A21)</f>
        <v>21</v>
      </c>
      <c r="D28">
        <f>ROW(EtalonRes!A18)</f>
        <v>18</v>
      </c>
      <c r="E28" t="s">
        <v>36</v>
      </c>
      <c r="F28" t="s">
        <v>15</v>
      </c>
      <c r="G28" t="s">
        <v>16</v>
      </c>
      <c r="H28" t="s">
        <v>17</v>
      </c>
      <c r="I28">
        <f>ROUND(ROUND(1,4),9)</f>
        <v>1</v>
      </c>
      <c r="J28">
        <v>0</v>
      </c>
      <c r="K28">
        <f>ROUND(ROUND(1,4),9)</f>
        <v>1</v>
      </c>
      <c r="O28">
        <f t="shared" si="14"/>
        <v>17.53</v>
      </c>
      <c r="P28">
        <f t="shared" si="15"/>
        <v>3.44</v>
      </c>
      <c r="Q28">
        <f t="shared" si="16"/>
        <v>0</v>
      </c>
      <c r="R28">
        <f t="shared" si="17"/>
        <v>0</v>
      </c>
      <c r="S28">
        <f t="shared" si="18"/>
        <v>14.09</v>
      </c>
      <c r="T28">
        <f t="shared" si="19"/>
        <v>0</v>
      </c>
      <c r="U28">
        <f t="shared" si="20"/>
        <v>1.38</v>
      </c>
      <c r="V28">
        <f t="shared" si="21"/>
        <v>0</v>
      </c>
      <c r="W28">
        <f t="shared" si="22"/>
        <v>0</v>
      </c>
      <c r="X28">
        <f t="shared" si="23"/>
        <v>12.68</v>
      </c>
      <c r="Y28">
        <f t="shared" si="24"/>
        <v>6.48</v>
      </c>
      <c r="AA28">
        <v>40125201</v>
      </c>
      <c r="AB28">
        <f t="shared" si="25"/>
        <v>17.53</v>
      </c>
      <c r="AC28">
        <f t="shared" si="26"/>
        <v>3.44</v>
      </c>
      <c r="AD28">
        <f>ROUND(((((ET28*1.15))-((EU28*1.15)))+AE28),2)</f>
        <v>0</v>
      </c>
      <c r="AE28">
        <f>ROUND(((EU28*1.15)),2)</f>
        <v>0</v>
      </c>
      <c r="AF28">
        <f>ROUND(((EV28*1.15)),2)</f>
        <v>14.09</v>
      </c>
      <c r="AG28">
        <f t="shared" si="27"/>
        <v>0</v>
      </c>
      <c r="AH28">
        <f>((EW28*1.15))</f>
        <v>1.38</v>
      </c>
      <c r="AI28">
        <f>((EX28*1.15))</f>
        <v>0</v>
      </c>
      <c r="AJ28">
        <f t="shared" si="28"/>
        <v>0</v>
      </c>
      <c r="AK28">
        <v>15.69</v>
      </c>
      <c r="AL28">
        <v>3.44</v>
      </c>
      <c r="AM28">
        <v>0</v>
      </c>
      <c r="AN28">
        <v>0</v>
      </c>
      <c r="AO28">
        <v>12.25</v>
      </c>
      <c r="AP28">
        <v>0</v>
      </c>
      <c r="AQ28">
        <v>1.2</v>
      </c>
      <c r="AR28">
        <v>0</v>
      </c>
      <c r="AS28">
        <v>0</v>
      </c>
      <c r="AT28">
        <v>90</v>
      </c>
      <c r="AU28">
        <v>46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6</v>
      </c>
      <c r="BE28" t="s">
        <v>6</v>
      </c>
      <c r="BF28" t="s">
        <v>6</v>
      </c>
      <c r="BG28" t="s">
        <v>6</v>
      </c>
      <c r="BH28">
        <v>0</v>
      </c>
      <c r="BI28">
        <v>2</v>
      </c>
      <c r="BJ28" t="s">
        <v>18</v>
      </c>
      <c r="BM28">
        <v>110011</v>
      </c>
      <c r="BN28">
        <v>0</v>
      </c>
      <c r="BO28" t="s">
        <v>6</v>
      </c>
      <c r="BP28">
        <v>0</v>
      </c>
      <c r="BQ28">
        <v>3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6</v>
      </c>
      <c r="BZ28">
        <v>90</v>
      </c>
      <c r="CA28">
        <v>46</v>
      </c>
      <c r="CB28" t="s">
        <v>6</v>
      </c>
      <c r="CE28">
        <v>0</v>
      </c>
      <c r="CF28">
        <v>0</v>
      </c>
      <c r="CG28">
        <v>0</v>
      </c>
      <c r="CM28">
        <v>0</v>
      </c>
      <c r="CN28" t="s">
        <v>541</v>
      </c>
      <c r="CO28">
        <v>0</v>
      </c>
      <c r="CP28">
        <f t="shared" si="29"/>
        <v>17.53</v>
      </c>
      <c r="CQ28">
        <f t="shared" si="30"/>
        <v>3.44</v>
      </c>
      <c r="CR28">
        <f t="shared" si="31"/>
        <v>0</v>
      </c>
      <c r="CS28">
        <f t="shared" si="32"/>
        <v>0</v>
      </c>
      <c r="CT28">
        <f t="shared" si="33"/>
        <v>14.09</v>
      </c>
      <c r="CU28">
        <f t="shared" si="34"/>
        <v>0</v>
      </c>
      <c r="CV28">
        <f t="shared" si="35"/>
        <v>1.38</v>
      </c>
      <c r="CW28">
        <f t="shared" si="36"/>
        <v>0</v>
      </c>
      <c r="CX28">
        <f t="shared" si="37"/>
        <v>0</v>
      </c>
      <c r="CY28">
        <f t="shared" si="38"/>
        <v>12.680999999999999</v>
      </c>
      <c r="CZ28">
        <f t="shared" si="39"/>
        <v>6.4813999999999998</v>
      </c>
      <c r="DC28" t="s">
        <v>6</v>
      </c>
      <c r="DD28" t="s">
        <v>6</v>
      </c>
      <c r="DE28" t="s">
        <v>19</v>
      </c>
      <c r="DF28" t="s">
        <v>19</v>
      </c>
      <c r="DG28" t="s">
        <v>19</v>
      </c>
      <c r="DH28" t="s">
        <v>6</v>
      </c>
      <c r="DI28" t="s">
        <v>19</v>
      </c>
      <c r="DJ28" t="s">
        <v>19</v>
      </c>
      <c r="DK28" t="s">
        <v>6</v>
      </c>
      <c r="DL28" t="s">
        <v>6</v>
      </c>
      <c r="DM28" t="s">
        <v>6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17</v>
      </c>
      <c r="DW28" t="s">
        <v>17</v>
      </c>
      <c r="DX28">
        <v>1</v>
      </c>
      <c r="DZ28" t="s">
        <v>6</v>
      </c>
      <c r="EA28" t="s">
        <v>6</v>
      </c>
      <c r="EB28" t="s">
        <v>6</v>
      </c>
      <c r="EC28" t="s">
        <v>6</v>
      </c>
      <c r="EE28">
        <v>37056108</v>
      </c>
      <c r="EF28">
        <v>3</v>
      </c>
      <c r="EG28" t="s">
        <v>20</v>
      </c>
      <c r="EH28">
        <v>0</v>
      </c>
      <c r="EI28" t="s">
        <v>6</v>
      </c>
      <c r="EJ28">
        <v>2</v>
      </c>
      <c r="EK28">
        <v>110011</v>
      </c>
      <c r="EL28" t="s">
        <v>21</v>
      </c>
      <c r="EM28" t="s">
        <v>22</v>
      </c>
      <c r="EO28" t="s">
        <v>23</v>
      </c>
      <c r="EQ28">
        <v>0</v>
      </c>
      <c r="ER28">
        <v>15.69</v>
      </c>
      <c r="ES28">
        <v>3.44</v>
      </c>
      <c r="ET28">
        <v>0</v>
      </c>
      <c r="EU28">
        <v>0</v>
      </c>
      <c r="EV28">
        <v>12.25</v>
      </c>
      <c r="EW28">
        <v>1.2</v>
      </c>
      <c r="EX28">
        <v>0</v>
      </c>
      <c r="EY28">
        <v>0</v>
      </c>
      <c r="FQ28">
        <v>0</v>
      </c>
      <c r="FR28">
        <f t="shared" si="40"/>
        <v>0</v>
      </c>
      <c r="FS28">
        <v>0</v>
      </c>
      <c r="FX28">
        <v>90</v>
      </c>
      <c r="FY28">
        <v>46</v>
      </c>
      <c r="GA28" t="s">
        <v>6</v>
      </c>
      <c r="GD28">
        <v>1</v>
      </c>
      <c r="GF28">
        <v>-1698032041</v>
      </c>
      <c r="GG28">
        <v>2</v>
      </c>
      <c r="GH28">
        <v>1</v>
      </c>
      <c r="GI28">
        <v>-2</v>
      </c>
      <c r="GJ28">
        <v>0</v>
      </c>
      <c r="GK28">
        <v>0</v>
      </c>
      <c r="GL28">
        <f t="shared" si="41"/>
        <v>0</v>
      </c>
      <c r="GM28">
        <f t="shared" si="42"/>
        <v>36.69</v>
      </c>
      <c r="GN28">
        <f t="shared" si="43"/>
        <v>0</v>
      </c>
      <c r="GO28">
        <f t="shared" si="44"/>
        <v>36.69</v>
      </c>
      <c r="GP28">
        <f t="shared" si="45"/>
        <v>0</v>
      </c>
      <c r="GR28">
        <v>0</v>
      </c>
      <c r="GS28">
        <v>3</v>
      </c>
      <c r="GT28">
        <v>0</v>
      </c>
      <c r="GU28" t="s">
        <v>6</v>
      </c>
      <c r="GV28">
        <f t="shared" si="46"/>
        <v>0</v>
      </c>
      <c r="GW28">
        <v>1</v>
      </c>
      <c r="GX28">
        <f t="shared" si="47"/>
        <v>0</v>
      </c>
      <c r="HA28">
        <v>0</v>
      </c>
      <c r="HB28">
        <v>0</v>
      </c>
      <c r="HC28">
        <f t="shared" si="48"/>
        <v>0</v>
      </c>
      <c r="HE28" t="s">
        <v>6</v>
      </c>
      <c r="HF28" t="s">
        <v>6</v>
      </c>
      <c r="HM28" t="s">
        <v>6</v>
      </c>
      <c r="HN28" t="s">
        <v>6</v>
      </c>
      <c r="HO28" t="s">
        <v>6</v>
      </c>
      <c r="HP28" t="s">
        <v>6</v>
      </c>
      <c r="HQ28" t="s">
        <v>6</v>
      </c>
      <c r="IK28">
        <v>0</v>
      </c>
    </row>
    <row r="29" spans="1:245" x14ac:dyDescent="0.2">
      <c r="A29">
        <v>18</v>
      </c>
      <c r="B29">
        <v>1</v>
      </c>
      <c r="C29">
        <v>20</v>
      </c>
      <c r="E29" t="s">
        <v>37</v>
      </c>
      <c r="F29" t="s">
        <v>38</v>
      </c>
      <c r="G29" t="s">
        <v>39</v>
      </c>
      <c r="H29" t="s">
        <v>17</v>
      </c>
      <c r="I29">
        <f>I28*J29</f>
        <v>1</v>
      </c>
      <c r="J29">
        <v>1</v>
      </c>
      <c r="K29">
        <v>1</v>
      </c>
      <c r="O29">
        <f t="shared" si="14"/>
        <v>1239.67</v>
      </c>
      <c r="P29">
        <f t="shared" si="15"/>
        <v>1239.67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0</v>
      </c>
      <c r="X29">
        <f t="shared" si="23"/>
        <v>0</v>
      </c>
      <c r="Y29">
        <f t="shared" si="24"/>
        <v>0</v>
      </c>
      <c r="AA29">
        <v>40125201</v>
      </c>
      <c r="AB29">
        <f t="shared" si="25"/>
        <v>1239.67</v>
      </c>
      <c r="AC29">
        <f t="shared" si="26"/>
        <v>1239.67</v>
      </c>
      <c r="AD29">
        <f>ROUND((((ET29)-(EU29))+AE29),2)</f>
        <v>0</v>
      </c>
      <c r="AE29">
        <f>ROUND((EU29),2)</f>
        <v>0</v>
      </c>
      <c r="AF29">
        <f>ROUND((EV29),2)</f>
        <v>0</v>
      </c>
      <c r="AG29">
        <f t="shared" si="27"/>
        <v>0</v>
      </c>
      <c r="AH29">
        <f>(EW29)</f>
        <v>0</v>
      </c>
      <c r="AI29">
        <f>(EX29)</f>
        <v>0</v>
      </c>
      <c r="AJ29">
        <f t="shared" si="28"/>
        <v>0</v>
      </c>
      <c r="AK29">
        <v>1239.67</v>
      </c>
      <c r="AL29">
        <v>1239.67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90</v>
      </c>
      <c r="AU29">
        <v>46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6</v>
      </c>
      <c r="BE29" t="s">
        <v>6</v>
      </c>
      <c r="BF29" t="s">
        <v>6</v>
      </c>
      <c r="BG29" t="s">
        <v>6</v>
      </c>
      <c r="BH29">
        <v>3</v>
      </c>
      <c r="BI29">
        <v>3</v>
      </c>
      <c r="BJ29" t="s">
        <v>40</v>
      </c>
      <c r="BM29">
        <v>110011</v>
      </c>
      <c r="BN29">
        <v>0</v>
      </c>
      <c r="BO29" t="s">
        <v>6</v>
      </c>
      <c r="BP29">
        <v>0</v>
      </c>
      <c r="BQ29">
        <v>3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6</v>
      </c>
      <c r="BZ29">
        <v>90</v>
      </c>
      <c r="CA29">
        <v>46</v>
      </c>
      <c r="CB29" t="s">
        <v>6</v>
      </c>
      <c r="CE29">
        <v>0</v>
      </c>
      <c r="CF29">
        <v>0</v>
      </c>
      <c r="CG29">
        <v>0</v>
      </c>
      <c r="CM29">
        <v>0</v>
      </c>
      <c r="CN29" t="s">
        <v>6</v>
      </c>
      <c r="CO29">
        <v>0</v>
      </c>
      <c r="CP29">
        <f t="shared" si="29"/>
        <v>1239.67</v>
      </c>
      <c r="CQ29">
        <f t="shared" si="30"/>
        <v>1239.67</v>
      </c>
      <c r="CR29">
        <f t="shared" si="31"/>
        <v>0</v>
      </c>
      <c r="CS29">
        <f t="shared" si="32"/>
        <v>0</v>
      </c>
      <c r="CT29">
        <f t="shared" si="33"/>
        <v>0</v>
      </c>
      <c r="CU29">
        <f t="shared" si="34"/>
        <v>0</v>
      </c>
      <c r="CV29">
        <f t="shared" si="35"/>
        <v>0</v>
      </c>
      <c r="CW29">
        <f t="shared" si="36"/>
        <v>0</v>
      </c>
      <c r="CX29">
        <f t="shared" si="37"/>
        <v>0</v>
      </c>
      <c r="CY29">
        <f t="shared" si="38"/>
        <v>0</v>
      </c>
      <c r="CZ29">
        <f t="shared" si="39"/>
        <v>0</v>
      </c>
      <c r="DC29" t="s">
        <v>6</v>
      </c>
      <c r="DD29" t="s">
        <v>6</v>
      </c>
      <c r="DE29" t="s">
        <v>6</v>
      </c>
      <c r="DF29" t="s">
        <v>6</v>
      </c>
      <c r="DG29" t="s">
        <v>6</v>
      </c>
      <c r="DH29" t="s">
        <v>6</v>
      </c>
      <c r="DI29" t="s">
        <v>6</v>
      </c>
      <c r="DJ29" t="s">
        <v>6</v>
      </c>
      <c r="DK29" t="s">
        <v>6</v>
      </c>
      <c r="DL29" t="s">
        <v>6</v>
      </c>
      <c r="DM29" t="s">
        <v>6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17</v>
      </c>
      <c r="DW29" t="s">
        <v>17</v>
      </c>
      <c r="DX29">
        <v>1</v>
      </c>
      <c r="DZ29" t="s">
        <v>6</v>
      </c>
      <c r="EA29" t="s">
        <v>6</v>
      </c>
      <c r="EB29" t="s">
        <v>6</v>
      </c>
      <c r="EC29" t="s">
        <v>6</v>
      </c>
      <c r="EE29">
        <v>37056108</v>
      </c>
      <c r="EF29">
        <v>3</v>
      </c>
      <c r="EG29" t="s">
        <v>20</v>
      </c>
      <c r="EH29">
        <v>0</v>
      </c>
      <c r="EI29" t="s">
        <v>6</v>
      </c>
      <c r="EJ29">
        <v>2</v>
      </c>
      <c r="EK29">
        <v>110011</v>
      </c>
      <c r="EL29" t="s">
        <v>21</v>
      </c>
      <c r="EM29" t="s">
        <v>22</v>
      </c>
      <c r="EO29" t="s">
        <v>6</v>
      </c>
      <c r="EQ29">
        <v>0</v>
      </c>
      <c r="ER29">
        <v>1239.67</v>
      </c>
      <c r="ES29">
        <v>1239.67</v>
      </c>
      <c r="ET29">
        <v>0</v>
      </c>
      <c r="EU29">
        <v>0</v>
      </c>
      <c r="EV29">
        <v>0</v>
      </c>
      <c r="EW29">
        <v>0</v>
      </c>
      <c r="EX29">
        <v>0</v>
      </c>
      <c r="EZ29">
        <v>5</v>
      </c>
      <c r="FC29">
        <v>1</v>
      </c>
      <c r="FD29">
        <v>18</v>
      </c>
      <c r="FF29">
        <v>7200</v>
      </c>
      <c r="FQ29">
        <v>0</v>
      </c>
      <c r="FR29">
        <f t="shared" si="40"/>
        <v>1239.67</v>
      </c>
      <c r="FS29">
        <v>0</v>
      </c>
      <c r="FX29">
        <v>90</v>
      </c>
      <c r="FY29">
        <v>46</v>
      </c>
      <c r="GA29" t="s">
        <v>41</v>
      </c>
      <c r="GD29">
        <v>1</v>
      </c>
      <c r="GF29">
        <v>1189420355</v>
      </c>
      <c r="GG29">
        <v>2</v>
      </c>
      <c r="GH29">
        <v>3</v>
      </c>
      <c r="GI29">
        <v>3</v>
      </c>
      <c r="GJ29">
        <v>0</v>
      </c>
      <c r="GK29">
        <v>0</v>
      </c>
      <c r="GL29">
        <f t="shared" si="41"/>
        <v>0</v>
      </c>
      <c r="GM29">
        <f t="shared" si="42"/>
        <v>1239.67</v>
      </c>
      <c r="GN29">
        <f t="shared" si="43"/>
        <v>0</v>
      </c>
      <c r="GO29">
        <f t="shared" si="44"/>
        <v>0</v>
      </c>
      <c r="GP29">
        <f t="shared" si="45"/>
        <v>0</v>
      </c>
      <c r="GR29">
        <v>1</v>
      </c>
      <c r="GS29">
        <v>1</v>
      </c>
      <c r="GT29">
        <v>0</v>
      </c>
      <c r="GU29" t="s">
        <v>6</v>
      </c>
      <c r="GV29">
        <f t="shared" si="46"/>
        <v>0</v>
      </c>
      <c r="GW29">
        <v>1</v>
      </c>
      <c r="GX29">
        <f t="shared" si="47"/>
        <v>0</v>
      </c>
      <c r="HA29">
        <v>0</v>
      </c>
      <c r="HB29">
        <v>0</v>
      </c>
      <c r="HC29">
        <f t="shared" si="48"/>
        <v>0</v>
      </c>
      <c r="HE29" t="s">
        <v>29</v>
      </c>
      <c r="HF29" t="s">
        <v>29</v>
      </c>
      <c r="HM29" t="s">
        <v>6</v>
      </c>
      <c r="HN29" t="s">
        <v>6</v>
      </c>
      <c r="HO29" t="s">
        <v>6</v>
      </c>
      <c r="HP29" t="s">
        <v>6</v>
      </c>
      <c r="HQ29" t="s">
        <v>6</v>
      </c>
      <c r="IK29">
        <v>0</v>
      </c>
    </row>
    <row r="30" spans="1:245" x14ac:dyDescent="0.2">
      <c r="A30">
        <v>17</v>
      </c>
      <c r="B30">
        <v>1</v>
      </c>
      <c r="C30">
        <f>ROW(SmtRes!A38)</f>
        <v>38</v>
      </c>
      <c r="D30">
        <f>ROW(EtalonRes!A34)</f>
        <v>34</v>
      </c>
      <c r="E30" t="s">
        <v>42</v>
      </c>
      <c r="F30" t="s">
        <v>43</v>
      </c>
      <c r="G30" t="s">
        <v>44</v>
      </c>
      <c r="H30" t="s">
        <v>17</v>
      </c>
      <c r="I30">
        <f>ROUND(ROUND(1,4),9)</f>
        <v>1</v>
      </c>
      <c r="J30">
        <v>0</v>
      </c>
      <c r="K30">
        <f>ROUND(ROUND(1,4),9)</f>
        <v>1</v>
      </c>
      <c r="O30">
        <f t="shared" si="14"/>
        <v>208.17</v>
      </c>
      <c r="P30">
        <f t="shared" si="15"/>
        <v>48.16</v>
      </c>
      <c r="Q30">
        <f t="shared" si="16"/>
        <v>41.4</v>
      </c>
      <c r="R30">
        <f t="shared" si="17"/>
        <v>4.62</v>
      </c>
      <c r="S30">
        <f t="shared" si="18"/>
        <v>118.61</v>
      </c>
      <c r="T30">
        <f t="shared" si="19"/>
        <v>0</v>
      </c>
      <c r="U30">
        <f t="shared" si="20"/>
        <v>10.695</v>
      </c>
      <c r="V30">
        <f t="shared" si="21"/>
        <v>0.45999999999999996</v>
      </c>
      <c r="W30">
        <f t="shared" si="22"/>
        <v>0</v>
      </c>
      <c r="X30">
        <f t="shared" si="23"/>
        <v>110.91</v>
      </c>
      <c r="Y30">
        <f t="shared" si="24"/>
        <v>56.69</v>
      </c>
      <c r="AA30">
        <v>40125201</v>
      </c>
      <c r="AB30">
        <f t="shared" si="25"/>
        <v>208.17</v>
      </c>
      <c r="AC30">
        <f t="shared" si="26"/>
        <v>48.16</v>
      </c>
      <c r="AD30">
        <f>ROUND(((((ET30*1.15))-((EU30*1.15)))+AE30),2)</f>
        <v>41.4</v>
      </c>
      <c r="AE30">
        <f>ROUND(((EU30*1.15)),2)</f>
        <v>4.62</v>
      </c>
      <c r="AF30">
        <f>ROUND(((EV30*1.15)),2)</f>
        <v>118.61</v>
      </c>
      <c r="AG30">
        <f t="shared" si="27"/>
        <v>0</v>
      </c>
      <c r="AH30">
        <f>((EW30*1.15))</f>
        <v>10.695</v>
      </c>
      <c r="AI30">
        <f>((EX30*1.15))</f>
        <v>0.45999999999999996</v>
      </c>
      <c r="AJ30">
        <f t="shared" si="28"/>
        <v>0</v>
      </c>
      <c r="AK30">
        <v>187.3</v>
      </c>
      <c r="AL30">
        <v>48.16</v>
      </c>
      <c r="AM30">
        <v>36</v>
      </c>
      <c r="AN30">
        <v>4.0199999999999996</v>
      </c>
      <c r="AO30">
        <v>103.14</v>
      </c>
      <c r="AP30">
        <v>0</v>
      </c>
      <c r="AQ30">
        <v>9.3000000000000007</v>
      </c>
      <c r="AR30">
        <v>0.4</v>
      </c>
      <c r="AS30">
        <v>0</v>
      </c>
      <c r="AT30">
        <v>90</v>
      </c>
      <c r="AU30">
        <v>46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6</v>
      </c>
      <c r="BE30" t="s">
        <v>6</v>
      </c>
      <c r="BF30" t="s">
        <v>6</v>
      </c>
      <c r="BG30" t="s">
        <v>6</v>
      </c>
      <c r="BH30">
        <v>0</v>
      </c>
      <c r="BI30">
        <v>2</v>
      </c>
      <c r="BJ30" t="s">
        <v>45</v>
      </c>
      <c r="BM30">
        <v>110001</v>
      </c>
      <c r="BN30">
        <v>0</v>
      </c>
      <c r="BO30" t="s">
        <v>6</v>
      </c>
      <c r="BP30">
        <v>0</v>
      </c>
      <c r="BQ30">
        <v>3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6</v>
      </c>
      <c r="BZ30">
        <v>90</v>
      </c>
      <c r="CA30">
        <v>46</v>
      </c>
      <c r="CB30" t="s">
        <v>6</v>
      </c>
      <c r="CE30">
        <v>0</v>
      </c>
      <c r="CF30">
        <v>0</v>
      </c>
      <c r="CG30">
        <v>0</v>
      </c>
      <c r="CM30">
        <v>0</v>
      </c>
      <c r="CN30" t="s">
        <v>541</v>
      </c>
      <c r="CO30">
        <v>0</v>
      </c>
      <c r="CP30">
        <f t="shared" si="29"/>
        <v>208.17000000000002</v>
      </c>
      <c r="CQ30">
        <f t="shared" si="30"/>
        <v>48.16</v>
      </c>
      <c r="CR30">
        <f t="shared" si="31"/>
        <v>41.4</v>
      </c>
      <c r="CS30">
        <f t="shared" si="32"/>
        <v>4.62</v>
      </c>
      <c r="CT30">
        <f t="shared" si="33"/>
        <v>118.61</v>
      </c>
      <c r="CU30">
        <f t="shared" si="34"/>
        <v>0</v>
      </c>
      <c r="CV30">
        <f t="shared" si="35"/>
        <v>10.695</v>
      </c>
      <c r="CW30">
        <f t="shared" si="36"/>
        <v>0.45999999999999996</v>
      </c>
      <c r="CX30">
        <f t="shared" si="37"/>
        <v>0</v>
      </c>
      <c r="CY30">
        <f t="shared" si="38"/>
        <v>110.90700000000001</v>
      </c>
      <c r="CZ30">
        <f t="shared" si="39"/>
        <v>56.6858</v>
      </c>
      <c r="DC30" t="s">
        <v>6</v>
      </c>
      <c r="DD30" t="s">
        <v>6</v>
      </c>
      <c r="DE30" t="s">
        <v>19</v>
      </c>
      <c r="DF30" t="s">
        <v>19</v>
      </c>
      <c r="DG30" t="s">
        <v>19</v>
      </c>
      <c r="DH30" t="s">
        <v>6</v>
      </c>
      <c r="DI30" t="s">
        <v>19</v>
      </c>
      <c r="DJ30" t="s">
        <v>19</v>
      </c>
      <c r="DK30" t="s">
        <v>6</v>
      </c>
      <c r="DL30" t="s">
        <v>6</v>
      </c>
      <c r="DM30" t="s">
        <v>6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17</v>
      </c>
      <c r="DW30" t="s">
        <v>17</v>
      </c>
      <c r="DX30">
        <v>1</v>
      </c>
      <c r="DZ30" t="s">
        <v>6</v>
      </c>
      <c r="EA30" t="s">
        <v>6</v>
      </c>
      <c r="EB30" t="s">
        <v>6</v>
      </c>
      <c r="EC30" t="s">
        <v>6</v>
      </c>
      <c r="EE30">
        <v>37056100</v>
      </c>
      <c r="EF30">
        <v>3</v>
      </c>
      <c r="EG30" t="s">
        <v>20</v>
      </c>
      <c r="EH30">
        <v>0</v>
      </c>
      <c r="EI30" t="s">
        <v>6</v>
      </c>
      <c r="EJ30">
        <v>2</v>
      </c>
      <c r="EK30">
        <v>110001</v>
      </c>
      <c r="EL30" t="s">
        <v>21</v>
      </c>
      <c r="EM30" t="s">
        <v>22</v>
      </c>
      <c r="EO30" t="s">
        <v>23</v>
      </c>
      <c r="EQ30">
        <v>0</v>
      </c>
      <c r="ER30">
        <v>187.3</v>
      </c>
      <c r="ES30">
        <v>48.16</v>
      </c>
      <c r="ET30">
        <v>36</v>
      </c>
      <c r="EU30">
        <v>4.0199999999999996</v>
      </c>
      <c r="EV30">
        <v>103.14</v>
      </c>
      <c r="EW30">
        <v>9.3000000000000007</v>
      </c>
      <c r="EX30">
        <v>0.4</v>
      </c>
      <c r="EY30">
        <v>0</v>
      </c>
      <c r="FQ30">
        <v>0</v>
      </c>
      <c r="FR30">
        <f t="shared" si="40"/>
        <v>0</v>
      </c>
      <c r="FS30">
        <v>0</v>
      </c>
      <c r="FX30">
        <v>90</v>
      </c>
      <c r="FY30">
        <v>46</v>
      </c>
      <c r="GA30" t="s">
        <v>6</v>
      </c>
      <c r="GD30">
        <v>1</v>
      </c>
      <c r="GF30">
        <v>-230160364</v>
      </c>
      <c r="GG30">
        <v>2</v>
      </c>
      <c r="GH30">
        <v>1</v>
      </c>
      <c r="GI30">
        <v>-2</v>
      </c>
      <c r="GJ30">
        <v>0</v>
      </c>
      <c r="GK30">
        <v>0</v>
      </c>
      <c r="GL30">
        <f t="shared" si="41"/>
        <v>0</v>
      </c>
      <c r="GM30">
        <f t="shared" si="42"/>
        <v>375.77</v>
      </c>
      <c r="GN30">
        <f t="shared" si="43"/>
        <v>0</v>
      </c>
      <c r="GO30">
        <f t="shared" si="44"/>
        <v>375.77</v>
      </c>
      <c r="GP30">
        <f t="shared" si="45"/>
        <v>0</v>
      </c>
      <c r="GR30">
        <v>0</v>
      </c>
      <c r="GS30">
        <v>3</v>
      </c>
      <c r="GT30">
        <v>0</v>
      </c>
      <c r="GU30" t="s">
        <v>6</v>
      </c>
      <c r="GV30">
        <f t="shared" si="46"/>
        <v>0</v>
      </c>
      <c r="GW30">
        <v>1</v>
      </c>
      <c r="GX30">
        <f t="shared" si="47"/>
        <v>0</v>
      </c>
      <c r="HA30">
        <v>0</v>
      </c>
      <c r="HB30">
        <v>0</v>
      </c>
      <c r="HC30">
        <f t="shared" si="48"/>
        <v>0</v>
      </c>
      <c r="HE30" t="s">
        <v>6</v>
      </c>
      <c r="HF30" t="s">
        <v>6</v>
      </c>
      <c r="HM30" t="s">
        <v>6</v>
      </c>
      <c r="HN30" t="s">
        <v>6</v>
      </c>
      <c r="HO30" t="s">
        <v>6</v>
      </c>
      <c r="HP30" t="s">
        <v>6</v>
      </c>
      <c r="HQ30" t="s">
        <v>6</v>
      </c>
      <c r="IK30">
        <v>0</v>
      </c>
    </row>
    <row r="31" spans="1:245" x14ac:dyDescent="0.2">
      <c r="A31">
        <v>18</v>
      </c>
      <c r="B31">
        <v>1</v>
      </c>
      <c r="C31">
        <v>37</v>
      </c>
      <c r="E31" t="s">
        <v>46</v>
      </c>
      <c r="F31" t="s">
        <v>47</v>
      </c>
      <c r="G31" t="s">
        <v>48</v>
      </c>
      <c r="H31" t="s">
        <v>17</v>
      </c>
      <c r="I31">
        <f>I30*J31</f>
        <v>1</v>
      </c>
      <c r="J31">
        <v>1</v>
      </c>
      <c r="K31">
        <v>1</v>
      </c>
      <c r="O31">
        <f t="shared" si="14"/>
        <v>617.78</v>
      </c>
      <c r="P31">
        <f t="shared" si="15"/>
        <v>617.78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40125201</v>
      </c>
      <c r="AB31">
        <f t="shared" si="25"/>
        <v>617.78</v>
      </c>
      <c r="AC31">
        <f t="shared" si="26"/>
        <v>617.78</v>
      </c>
      <c r="AD31">
        <f>ROUND((((ET31)-(EU31))+AE31),2)</f>
        <v>0</v>
      </c>
      <c r="AE31">
        <f>ROUND((EU31),2)</f>
        <v>0</v>
      </c>
      <c r="AF31">
        <f>ROUND((EV31),2)</f>
        <v>0</v>
      </c>
      <c r="AG31">
        <f t="shared" si="27"/>
        <v>0</v>
      </c>
      <c r="AH31">
        <f>(EW31)</f>
        <v>0</v>
      </c>
      <c r="AI31">
        <f>(EX31)</f>
        <v>0</v>
      </c>
      <c r="AJ31">
        <f t="shared" si="28"/>
        <v>0</v>
      </c>
      <c r="AK31">
        <v>617.78</v>
      </c>
      <c r="AL31">
        <v>617.78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90</v>
      </c>
      <c r="AU31">
        <v>46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6</v>
      </c>
      <c r="BE31" t="s">
        <v>6</v>
      </c>
      <c r="BF31" t="s">
        <v>6</v>
      </c>
      <c r="BG31" t="s">
        <v>6</v>
      </c>
      <c r="BH31">
        <v>3</v>
      </c>
      <c r="BI31">
        <v>3</v>
      </c>
      <c r="BJ31" t="s">
        <v>49</v>
      </c>
      <c r="BM31">
        <v>110011</v>
      </c>
      <c r="BN31">
        <v>0</v>
      </c>
      <c r="BO31" t="s">
        <v>6</v>
      </c>
      <c r="BP31">
        <v>0</v>
      </c>
      <c r="BQ31">
        <v>3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6</v>
      </c>
      <c r="BZ31">
        <v>90</v>
      </c>
      <c r="CA31">
        <v>46</v>
      </c>
      <c r="CB31" t="s">
        <v>6</v>
      </c>
      <c r="CE31">
        <v>0</v>
      </c>
      <c r="CF31">
        <v>0</v>
      </c>
      <c r="CG31">
        <v>0</v>
      </c>
      <c r="CM31">
        <v>0</v>
      </c>
      <c r="CN31" t="s">
        <v>6</v>
      </c>
      <c r="CO31">
        <v>0</v>
      </c>
      <c r="CP31">
        <f t="shared" si="29"/>
        <v>617.78</v>
      </c>
      <c r="CQ31">
        <f t="shared" si="30"/>
        <v>617.78</v>
      </c>
      <c r="CR31">
        <f t="shared" si="31"/>
        <v>0</v>
      </c>
      <c r="CS31">
        <f t="shared" si="32"/>
        <v>0</v>
      </c>
      <c r="CT31">
        <f t="shared" si="33"/>
        <v>0</v>
      </c>
      <c r="CU31">
        <f t="shared" si="34"/>
        <v>0</v>
      </c>
      <c r="CV31">
        <f t="shared" si="35"/>
        <v>0</v>
      </c>
      <c r="CW31">
        <f t="shared" si="36"/>
        <v>0</v>
      </c>
      <c r="CX31">
        <f t="shared" si="37"/>
        <v>0</v>
      </c>
      <c r="CY31">
        <f t="shared" si="38"/>
        <v>0</v>
      </c>
      <c r="CZ31">
        <f t="shared" si="39"/>
        <v>0</v>
      </c>
      <c r="DC31" t="s">
        <v>6</v>
      </c>
      <c r="DD31" t="s">
        <v>6</v>
      </c>
      <c r="DE31" t="s">
        <v>6</v>
      </c>
      <c r="DF31" t="s">
        <v>6</v>
      </c>
      <c r="DG31" t="s">
        <v>6</v>
      </c>
      <c r="DH31" t="s">
        <v>6</v>
      </c>
      <c r="DI31" t="s">
        <v>6</v>
      </c>
      <c r="DJ31" t="s">
        <v>6</v>
      </c>
      <c r="DK31" t="s">
        <v>6</v>
      </c>
      <c r="DL31" t="s">
        <v>6</v>
      </c>
      <c r="DM31" t="s">
        <v>6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17</v>
      </c>
      <c r="DW31" t="s">
        <v>17</v>
      </c>
      <c r="DX31">
        <v>1</v>
      </c>
      <c r="DZ31" t="s">
        <v>6</v>
      </c>
      <c r="EA31" t="s">
        <v>6</v>
      </c>
      <c r="EB31" t="s">
        <v>6</v>
      </c>
      <c r="EC31" t="s">
        <v>6</v>
      </c>
      <c r="EE31">
        <v>37056108</v>
      </c>
      <c r="EF31">
        <v>3</v>
      </c>
      <c r="EG31" t="s">
        <v>20</v>
      </c>
      <c r="EH31">
        <v>0</v>
      </c>
      <c r="EI31" t="s">
        <v>6</v>
      </c>
      <c r="EJ31">
        <v>2</v>
      </c>
      <c r="EK31">
        <v>110011</v>
      </c>
      <c r="EL31" t="s">
        <v>21</v>
      </c>
      <c r="EM31" t="s">
        <v>22</v>
      </c>
      <c r="EO31" t="s">
        <v>6</v>
      </c>
      <c r="EQ31">
        <v>0</v>
      </c>
      <c r="ER31">
        <v>617.78</v>
      </c>
      <c r="ES31">
        <v>617.78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40"/>
        <v>617.78</v>
      </c>
      <c r="FS31">
        <v>0</v>
      </c>
      <c r="FX31">
        <v>90</v>
      </c>
      <c r="FY31">
        <v>46</v>
      </c>
      <c r="GA31" t="s">
        <v>6</v>
      </c>
      <c r="GD31">
        <v>1</v>
      </c>
      <c r="GF31">
        <v>284888898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41"/>
        <v>0</v>
      </c>
      <c r="GM31">
        <f t="shared" si="42"/>
        <v>617.78</v>
      </c>
      <c r="GN31">
        <f t="shared" si="43"/>
        <v>0</v>
      </c>
      <c r="GO31">
        <f t="shared" si="44"/>
        <v>0</v>
      </c>
      <c r="GP31">
        <f t="shared" si="45"/>
        <v>0</v>
      </c>
      <c r="GR31">
        <v>0</v>
      </c>
      <c r="GS31">
        <v>3</v>
      </c>
      <c r="GT31">
        <v>0</v>
      </c>
      <c r="GU31" t="s">
        <v>6</v>
      </c>
      <c r="GV31">
        <f t="shared" si="46"/>
        <v>0</v>
      </c>
      <c r="GW31">
        <v>1</v>
      </c>
      <c r="GX31">
        <f t="shared" si="47"/>
        <v>0</v>
      </c>
      <c r="HA31">
        <v>0</v>
      </c>
      <c r="HB31">
        <v>0</v>
      </c>
      <c r="HC31">
        <f t="shared" si="48"/>
        <v>0</v>
      </c>
      <c r="HE31" t="s">
        <v>6</v>
      </c>
      <c r="HF31" t="s">
        <v>6</v>
      </c>
      <c r="HM31" t="s">
        <v>6</v>
      </c>
      <c r="HN31" t="s">
        <v>6</v>
      </c>
      <c r="HO31" t="s">
        <v>6</v>
      </c>
      <c r="HP31" t="s">
        <v>6</v>
      </c>
      <c r="HQ31" t="s">
        <v>6</v>
      </c>
      <c r="IK31">
        <v>0</v>
      </c>
    </row>
    <row r="32" spans="1:245" x14ac:dyDescent="0.2">
      <c r="A32">
        <v>17</v>
      </c>
      <c r="B32">
        <v>1</v>
      </c>
      <c r="C32">
        <f>ROW(SmtRes!A47)</f>
        <v>47</v>
      </c>
      <c r="D32">
        <f>ROW(EtalonRes!A42)</f>
        <v>42</v>
      </c>
      <c r="E32" t="s">
        <v>50</v>
      </c>
      <c r="F32" t="s">
        <v>51</v>
      </c>
      <c r="G32" t="s">
        <v>52</v>
      </c>
      <c r="H32" t="s">
        <v>17</v>
      </c>
      <c r="I32">
        <f>ROUND(ROUND(6,4),9)</f>
        <v>6</v>
      </c>
      <c r="J32">
        <v>0</v>
      </c>
      <c r="K32">
        <f>ROUND(ROUND(6,4),9)</f>
        <v>6</v>
      </c>
      <c r="O32">
        <f t="shared" si="14"/>
        <v>438.96</v>
      </c>
      <c r="P32">
        <f t="shared" si="15"/>
        <v>107.04</v>
      </c>
      <c r="Q32">
        <f t="shared" si="16"/>
        <v>0</v>
      </c>
      <c r="R32">
        <f t="shared" si="17"/>
        <v>0</v>
      </c>
      <c r="S32">
        <f t="shared" si="18"/>
        <v>331.92</v>
      </c>
      <c r="T32">
        <f t="shared" si="19"/>
        <v>0</v>
      </c>
      <c r="U32">
        <f t="shared" si="20"/>
        <v>34.5</v>
      </c>
      <c r="V32">
        <f t="shared" si="21"/>
        <v>0</v>
      </c>
      <c r="W32">
        <f t="shared" si="22"/>
        <v>0</v>
      </c>
      <c r="X32">
        <f t="shared" si="23"/>
        <v>315.32</v>
      </c>
      <c r="Y32">
        <f t="shared" si="24"/>
        <v>175.92</v>
      </c>
      <c r="AA32">
        <v>40125201</v>
      </c>
      <c r="AB32">
        <f t="shared" si="25"/>
        <v>73.16</v>
      </c>
      <c r="AC32">
        <f t="shared" si="26"/>
        <v>17.84</v>
      </c>
      <c r="AD32">
        <f>ROUND(((((ET32*1.15))-((EU32*1.15)))+AE32),2)</f>
        <v>0</v>
      </c>
      <c r="AE32">
        <f>ROUND(((EU32*1.15)),2)</f>
        <v>0</v>
      </c>
      <c r="AF32">
        <f>ROUND(((EV32*1.15)),2)</f>
        <v>55.32</v>
      </c>
      <c r="AG32">
        <f t="shared" si="27"/>
        <v>0</v>
      </c>
      <c r="AH32">
        <f>((EW32*1.15))</f>
        <v>5.75</v>
      </c>
      <c r="AI32">
        <f>((EX32*1.15))</f>
        <v>0</v>
      </c>
      <c r="AJ32">
        <f t="shared" si="28"/>
        <v>0</v>
      </c>
      <c r="AK32">
        <v>65.94</v>
      </c>
      <c r="AL32">
        <v>17.84</v>
      </c>
      <c r="AM32">
        <v>0</v>
      </c>
      <c r="AN32">
        <v>0</v>
      </c>
      <c r="AO32">
        <v>48.1</v>
      </c>
      <c r="AP32">
        <v>0</v>
      </c>
      <c r="AQ32">
        <v>5</v>
      </c>
      <c r="AR32">
        <v>0</v>
      </c>
      <c r="AS32">
        <v>0</v>
      </c>
      <c r="AT32">
        <v>95</v>
      </c>
      <c r="AU32">
        <v>53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6</v>
      </c>
      <c r="BE32" t="s">
        <v>6</v>
      </c>
      <c r="BF32" t="s">
        <v>6</v>
      </c>
      <c r="BG32" t="s">
        <v>6</v>
      </c>
      <c r="BH32">
        <v>0</v>
      </c>
      <c r="BI32">
        <v>2</v>
      </c>
      <c r="BJ32" t="s">
        <v>53</v>
      </c>
      <c r="BM32">
        <v>110004</v>
      </c>
      <c r="BN32">
        <v>0</v>
      </c>
      <c r="BO32" t="s">
        <v>6</v>
      </c>
      <c r="BP32">
        <v>0</v>
      </c>
      <c r="BQ32">
        <v>3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6</v>
      </c>
      <c r="BZ32">
        <v>95</v>
      </c>
      <c r="CA32">
        <v>53</v>
      </c>
      <c r="CB32" t="s">
        <v>6</v>
      </c>
      <c r="CE32">
        <v>0</v>
      </c>
      <c r="CF32">
        <v>0</v>
      </c>
      <c r="CG32">
        <v>0</v>
      </c>
      <c r="CM32">
        <v>0</v>
      </c>
      <c r="CN32" t="s">
        <v>541</v>
      </c>
      <c r="CO32">
        <v>0</v>
      </c>
      <c r="CP32">
        <f t="shared" si="29"/>
        <v>438.96000000000004</v>
      </c>
      <c r="CQ32">
        <f t="shared" si="30"/>
        <v>17.84</v>
      </c>
      <c r="CR32">
        <f t="shared" si="31"/>
        <v>0</v>
      </c>
      <c r="CS32">
        <f t="shared" si="32"/>
        <v>0</v>
      </c>
      <c r="CT32">
        <f t="shared" si="33"/>
        <v>55.32</v>
      </c>
      <c r="CU32">
        <f t="shared" si="34"/>
        <v>0</v>
      </c>
      <c r="CV32">
        <f t="shared" si="35"/>
        <v>5.75</v>
      </c>
      <c r="CW32">
        <f t="shared" si="36"/>
        <v>0</v>
      </c>
      <c r="CX32">
        <f t="shared" si="37"/>
        <v>0</v>
      </c>
      <c r="CY32">
        <f t="shared" si="38"/>
        <v>315.32400000000001</v>
      </c>
      <c r="CZ32">
        <f t="shared" si="39"/>
        <v>175.91760000000002</v>
      </c>
      <c r="DC32" t="s">
        <v>6</v>
      </c>
      <c r="DD32" t="s">
        <v>6</v>
      </c>
      <c r="DE32" t="s">
        <v>19</v>
      </c>
      <c r="DF32" t="s">
        <v>19</v>
      </c>
      <c r="DG32" t="s">
        <v>19</v>
      </c>
      <c r="DH32" t="s">
        <v>6</v>
      </c>
      <c r="DI32" t="s">
        <v>19</v>
      </c>
      <c r="DJ32" t="s">
        <v>19</v>
      </c>
      <c r="DK32" t="s">
        <v>6</v>
      </c>
      <c r="DL32" t="s">
        <v>6</v>
      </c>
      <c r="DM32" t="s">
        <v>6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17</v>
      </c>
      <c r="DW32" t="s">
        <v>17</v>
      </c>
      <c r="DX32">
        <v>1</v>
      </c>
      <c r="DZ32" t="s">
        <v>6</v>
      </c>
      <c r="EA32" t="s">
        <v>6</v>
      </c>
      <c r="EB32" t="s">
        <v>6</v>
      </c>
      <c r="EC32" t="s">
        <v>6</v>
      </c>
      <c r="EE32">
        <v>37056101</v>
      </c>
      <c r="EF32">
        <v>3</v>
      </c>
      <c r="EG32" t="s">
        <v>20</v>
      </c>
      <c r="EH32">
        <v>0</v>
      </c>
      <c r="EI32" t="s">
        <v>6</v>
      </c>
      <c r="EJ32">
        <v>2</v>
      </c>
      <c r="EK32">
        <v>110004</v>
      </c>
      <c r="EL32" t="s">
        <v>34</v>
      </c>
      <c r="EM32" t="s">
        <v>22</v>
      </c>
      <c r="EO32" t="s">
        <v>23</v>
      </c>
      <c r="EQ32">
        <v>0</v>
      </c>
      <c r="ER32">
        <v>65.94</v>
      </c>
      <c r="ES32">
        <v>17.84</v>
      </c>
      <c r="ET32">
        <v>0</v>
      </c>
      <c r="EU32">
        <v>0</v>
      </c>
      <c r="EV32">
        <v>48.1</v>
      </c>
      <c r="EW32">
        <v>5</v>
      </c>
      <c r="EX32">
        <v>0</v>
      </c>
      <c r="EY32">
        <v>0</v>
      </c>
      <c r="FQ32">
        <v>0</v>
      </c>
      <c r="FR32">
        <f t="shared" si="40"/>
        <v>0</v>
      </c>
      <c r="FS32">
        <v>0</v>
      </c>
      <c r="FX32">
        <v>95</v>
      </c>
      <c r="FY32">
        <v>53</v>
      </c>
      <c r="GA32" t="s">
        <v>6</v>
      </c>
      <c r="GD32">
        <v>1</v>
      </c>
      <c r="GF32">
        <v>423803182</v>
      </c>
      <c r="GG32">
        <v>2</v>
      </c>
      <c r="GH32">
        <v>1</v>
      </c>
      <c r="GI32">
        <v>-2</v>
      </c>
      <c r="GJ32">
        <v>0</v>
      </c>
      <c r="GK32">
        <v>0</v>
      </c>
      <c r="GL32">
        <f t="shared" si="41"/>
        <v>0</v>
      </c>
      <c r="GM32">
        <f t="shared" si="42"/>
        <v>930.2</v>
      </c>
      <c r="GN32">
        <f t="shared" si="43"/>
        <v>0</v>
      </c>
      <c r="GO32">
        <f t="shared" si="44"/>
        <v>930.2</v>
      </c>
      <c r="GP32">
        <f t="shared" si="45"/>
        <v>0</v>
      </c>
      <c r="GR32">
        <v>0</v>
      </c>
      <c r="GS32">
        <v>3</v>
      </c>
      <c r="GT32">
        <v>0</v>
      </c>
      <c r="GU32" t="s">
        <v>6</v>
      </c>
      <c r="GV32">
        <f t="shared" si="46"/>
        <v>0</v>
      </c>
      <c r="GW32">
        <v>1</v>
      </c>
      <c r="GX32">
        <f t="shared" si="47"/>
        <v>0</v>
      </c>
      <c r="HA32">
        <v>0</v>
      </c>
      <c r="HB32">
        <v>0</v>
      </c>
      <c r="HC32">
        <f t="shared" si="48"/>
        <v>0</v>
      </c>
      <c r="HE32" t="s">
        <v>6</v>
      </c>
      <c r="HF32" t="s">
        <v>6</v>
      </c>
      <c r="HM32" t="s">
        <v>6</v>
      </c>
      <c r="HN32" t="s">
        <v>6</v>
      </c>
      <c r="HO32" t="s">
        <v>6</v>
      </c>
      <c r="HP32" t="s">
        <v>6</v>
      </c>
      <c r="HQ32" t="s">
        <v>6</v>
      </c>
      <c r="IK32">
        <v>0</v>
      </c>
    </row>
    <row r="33" spans="1:245" x14ac:dyDescent="0.2">
      <c r="A33">
        <v>18</v>
      </c>
      <c r="B33">
        <v>1</v>
      </c>
      <c r="C33">
        <v>47</v>
      </c>
      <c r="E33" t="s">
        <v>54</v>
      </c>
      <c r="F33" t="s">
        <v>32</v>
      </c>
      <c r="G33" t="s">
        <v>55</v>
      </c>
      <c r="H33" t="s">
        <v>17</v>
      </c>
      <c r="I33">
        <f>I32*J33</f>
        <v>6</v>
      </c>
      <c r="J33">
        <v>1</v>
      </c>
      <c r="K33">
        <v>1</v>
      </c>
      <c r="O33">
        <f t="shared" si="14"/>
        <v>2768.34</v>
      </c>
      <c r="P33">
        <f t="shared" si="15"/>
        <v>2768.34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0</v>
      </c>
      <c r="X33">
        <f t="shared" si="23"/>
        <v>0</v>
      </c>
      <c r="Y33">
        <f t="shared" si="24"/>
        <v>0</v>
      </c>
      <c r="AA33">
        <v>40125201</v>
      </c>
      <c r="AB33">
        <f t="shared" si="25"/>
        <v>461.39</v>
      </c>
      <c r="AC33">
        <f t="shared" si="26"/>
        <v>461.39</v>
      </c>
      <c r="AD33">
        <f>ROUND((((ET33)-(EU33))+AE33),2)</f>
        <v>0</v>
      </c>
      <c r="AE33">
        <f>ROUND((EU33),2)</f>
        <v>0</v>
      </c>
      <c r="AF33">
        <f>ROUND((EV33),2)</f>
        <v>0</v>
      </c>
      <c r="AG33">
        <f t="shared" si="27"/>
        <v>0</v>
      </c>
      <c r="AH33">
        <f>(EW33)</f>
        <v>0</v>
      </c>
      <c r="AI33">
        <f>(EX33)</f>
        <v>0</v>
      </c>
      <c r="AJ33">
        <f t="shared" si="28"/>
        <v>0</v>
      </c>
      <c r="AK33">
        <v>461.39</v>
      </c>
      <c r="AL33">
        <v>461.39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95</v>
      </c>
      <c r="AU33">
        <v>53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6</v>
      </c>
      <c r="BE33" t="s">
        <v>6</v>
      </c>
      <c r="BF33" t="s">
        <v>6</v>
      </c>
      <c r="BG33" t="s">
        <v>6</v>
      </c>
      <c r="BH33">
        <v>3</v>
      </c>
      <c r="BI33">
        <v>2</v>
      </c>
      <c r="BJ33" t="s">
        <v>6</v>
      </c>
      <c r="BM33">
        <v>110004</v>
      </c>
      <c r="BN33">
        <v>0</v>
      </c>
      <c r="BO33" t="s">
        <v>6</v>
      </c>
      <c r="BP33">
        <v>0</v>
      </c>
      <c r="BQ33">
        <v>3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6</v>
      </c>
      <c r="BZ33">
        <v>95</v>
      </c>
      <c r="CA33">
        <v>53</v>
      </c>
      <c r="CB33" t="s">
        <v>6</v>
      </c>
      <c r="CE33">
        <v>0</v>
      </c>
      <c r="CF33">
        <v>0</v>
      </c>
      <c r="CG33">
        <v>0</v>
      </c>
      <c r="CM33">
        <v>0</v>
      </c>
      <c r="CN33" t="s">
        <v>6</v>
      </c>
      <c r="CO33">
        <v>0</v>
      </c>
      <c r="CP33">
        <f t="shared" si="29"/>
        <v>2768.34</v>
      </c>
      <c r="CQ33">
        <f t="shared" si="30"/>
        <v>461.39</v>
      </c>
      <c r="CR33">
        <f t="shared" si="31"/>
        <v>0</v>
      </c>
      <c r="CS33">
        <f t="shared" si="32"/>
        <v>0</v>
      </c>
      <c r="CT33">
        <f t="shared" si="33"/>
        <v>0</v>
      </c>
      <c r="CU33">
        <f t="shared" si="34"/>
        <v>0</v>
      </c>
      <c r="CV33">
        <f t="shared" si="35"/>
        <v>0</v>
      </c>
      <c r="CW33">
        <f t="shared" si="36"/>
        <v>0</v>
      </c>
      <c r="CX33">
        <f t="shared" si="37"/>
        <v>0</v>
      </c>
      <c r="CY33">
        <f t="shared" si="38"/>
        <v>0</v>
      </c>
      <c r="CZ33">
        <f t="shared" si="39"/>
        <v>0</v>
      </c>
      <c r="DC33" t="s">
        <v>6</v>
      </c>
      <c r="DD33" t="s">
        <v>6</v>
      </c>
      <c r="DE33" t="s">
        <v>6</v>
      </c>
      <c r="DF33" t="s">
        <v>6</v>
      </c>
      <c r="DG33" t="s">
        <v>6</v>
      </c>
      <c r="DH33" t="s">
        <v>6</v>
      </c>
      <c r="DI33" t="s">
        <v>6</v>
      </c>
      <c r="DJ33" t="s">
        <v>6</v>
      </c>
      <c r="DK33" t="s">
        <v>6</v>
      </c>
      <c r="DL33" t="s">
        <v>6</v>
      </c>
      <c r="DM33" t="s">
        <v>6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17</v>
      </c>
      <c r="DW33" t="s">
        <v>17</v>
      </c>
      <c r="DX33">
        <v>1</v>
      </c>
      <c r="DZ33" t="s">
        <v>6</v>
      </c>
      <c r="EA33" t="s">
        <v>6</v>
      </c>
      <c r="EB33" t="s">
        <v>6</v>
      </c>
      <c r="EC33" t="s">
        <v>6</v>
      </c>
      <c r="EE33">
        <v>37056101</v>
      </c>
      <c r="EF33">
        <v>3</v>
      </c>
      <c r="EG33" t="s">
        <v>20</v>
      </c>
      <c r="EH33">
        <v>0</v>
      </c>
      <c r="EI33" t="s">
        <v>6</v>
      </c>
      <c r="EJ33">
        <v>2</v>
      </c>
      <c r="EK33">
        <v>110004</v>
      </c>
      <c r="EL33" t="s">
        <v>34</v>
      </c>
      <c r="EM33" t="s">
        <v>22</v>
      </c>
      <c r="EO33" t="s">
        <v>6</v>
      </c>
      <c r="EQ33">
        <v>0</v>
      </c>
      <c r="ER33">
        <v>461.39</v>
      </c>
      <c r="ES33">
        <v>461.39</v>
      </c>
      <c r="ET33">
        <v>0</v>
      </c>
      <c r="EU33">
        <v>0</v>
      </c>
      <c r="EV33">
        <v>0</v>
      </c>
      <c r="EW33">
        <v>0</v>
      </c>
      <c r="EX33">
        <v>0</v>
      </c>
      <c r="EZ33">
        <v>5</v>
      </c>
      <c r="FC33">
        <v>1</v>
      </c>
      <c r="FD33">
        <v>18</v>
      </c>
      <c r="FF33">
        <v>6500</v>
      </c>
      <c r="FQ33">
        <v>0</v>
      </c>
      <c r="FR33">
        <f t="shared" si="40"/>
        <v>0</v>
      </c>
      <c r="FS33">
        <v>0</v>
      </c>
      <c r="FX33">
        <v>95</v>
      </c>
      <c r="FY33">
        <v>53</v>
      </c>
      <c r="GA33" t="s">
        <v>56</v>
      </c>
      <c r="GD33">
        <v>1</v>
      </c>
      <c r="GF33">
        <v>-387690952</v>
      </c>
      <c r="GG33">
        <v>2</v>
      </c>
      <c r="GH33">
        <v>3</v>
      </c>
      <c r="GI33">
        <v>3</v>
      </c>
      <c r="GJ33">
        <v>0</v>
      </c>
      <c r="GK33">
        <v>0</v>
      </c>
      <c r="GL33">
        <f t="shared" si="41"/>
        <v>0</v>
      </c>
      <c r="GM33">
        <f t="shared" si="42"/>
        <v>2768.34</v>
      </c>
      <c r="GN33">
        <f t="shared" si="43"/>
        <v>0</v>
      </c>
      <c r="GO33">
        <f t="shared" si="44"/>
        <v>2768.34</v>
      </c>
      <c r="GP33">
        <f t="shared" si="45"/>
        <v>0</v>
      </c>
      <c r="GR33">
        <v>1</v>
      </c>
      <c r="GS33">
        <v>1</v>
      </c>
      <c r="GT33">
        <v>0</v>
      </c>
      <c r="GU33" t="s">
        <v>6</v>
      </c>
      <c r="GV33">
        <f t="shared" si="46"/>
        <v>0</v>
      </c>
      <c r="GW33">
        <v>1</v>
      </c>
      <c r="GX33">
        <f t="shared" si="47"/>
        <v>0</v>
      </c>
      <c r="HA33">
        <v>0</v>
      </c>
      <c r="HB33">
        <v>0</v>
      </c>
      <c r="HC33">
        <f t="shared" si="48"/>
        <v>0</v>
      </c>
      <c r="HE33" t="s">
        <v>29</v>
      </c>
      <c r="HF33" t="s">
        <v>29</v>
      </c>
      <c r="HM33" t="s">
        <v>6</v>
      </c>
      <c r="HN33" t="s">
        <v>6</v>
      </c>
      <c r="HO33" t="s">
        <v>6</v>
      </c>
      <c r="HP33" t="s">
        <v>6</v>
      </c>
      <c r="HQ33" t="s">
        <v>6</v>
      </c>
      <c r="IK33">
        <v>0</v>
      </c>
    </row>
    <row r="34" spans="1:245" x14ac:dyDescent="0.2">
      <c r="A34">
        <v>17</v>
      </c>
      <c r="B34">
        <v>1</v>
      </c>
      <c r="C34">
        <f>ROW(SmtRes!A54)</f>
        <v>54</v>
      </c>
      <c r="D34">
        <f>ROW(EtalonRes!A48)</f>
        <v>48</v>
      </c>
      <c r="E34" t="s">
        <v>57</v>
      </c>
      <c r="F34" t="s">
        <v>58</v>
      </c>
      <c r="G34" t="s">
        <v>59</v>
      </c>
      <c r="H34" t="s">
        <v>17</v>
      </c>
      <c r="I34">
        <f>ROUND(ROUND(6,4),9)</f>
        <v>6</v>
      </c>
      <c r="J34">
        <v>0</v>
      </c>
      <c r="K34">
        <f>ROUND(ROUND(6,4),9)</f>
        <v>6</v>
      </c>
      <c r="O34">
        <f t="shared" si="14"/>
        <v>262.14</v>
      </c>
      <c r="P34">
        <f t="shared" si="15"/>
        <v>23.22</v>
      </c>
      <c r="Q34">
        <f t="shared" si="16"/>
        <v>0</v>
      </c>
      <c r="R34">
        <f t="shared" si="17"/>
        <v>0</v>
      </c>
      <c r="S34">
        <f t="shared" si="18"/>
        <v>238.92</v>
      </c>
      <c r="T34">
        <f t="shared" si="19"/>
        <v>0</v>
      </c>
      <c r="U34">
        <f t="shared" si="20"/>
        <v>24.839999999999996</v>
      </c>
      <c r="V34">
        <f t="shared" si="21"/>
        <v>0</v>
      </c>
      <c r="W34">
        <f t="shared" si="22"/>
        <v>0</v>
      </c>
      <c r="X34">
        <f t="shared" si="23"/>
        <v>215.03</v>
      </c>
      <c r="Y34">
        <f t="shared" si="24"/>
        <v>109.9</v>
      </c>
      <c r="AA34">
        <v>40125201</v>
      </c>
      <c r="AB34">
        <f t="shared" si="25"/>
        <v>43.69</v>
      </c>
      <c r="AC34">
        <f t="shared" si="26"/>
        <v>3.87</v>
      </c>
      <c r="AD34">
        <f>ROUND(((((ET34*1.15))-((EU34*1.15)))+AE34),2)</f>
        <v>0</v>
      </c>
      <c r="AE34">
        <f>ROUND(((EU34*1.15)),2)</f>
        <v>0</v>
      </c>
      <c r="AF34">
        <f>ROUND(((EV34*1.15)),2)</f>
        <v>39.82</v>
      </c>
      <c r="AG34">
        <f t="shared" si="27"/>
        <v>0</v>
      </c>
      <c r="AH34">
        <f>((EW34*1.15))</f>
        <v>4.1399999999999997</v>
      </c>
      <c r="AI34">
        <f>((EX34*1.15))</f>
        <v>0</v>
      </c>
      <c r="AJ34">
        <f t="shared" si="28"/>
        <v>0</v>
      </c>
      <c r="AK34">
        <v>38.5</v>
      </c>
      <c r="AL34">
        <v>3.87</v>
      </c>
      <c r="AM34">
        <v>0</v>
      </c>
      <c r="AN34">
        <v>0</v>
      </c>
      <c r="AO34">
        <v>34.630000000000003</v>
      </c>
      <c r="AP34">
        <v>0</v>
      </c>
      <c r="AQ34">
        <v>3.6</v>
      </c>
      <c r="AR34">
        <v>0</v>
      </c>
      <c r="AS34">
        <v>0</v>
      </c>
      <c r="AT34">
        <v>90</v>
      </c>
      <c r="AU34">
        <v>46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6</v>
      </c>
      <c r="BE34" t="s">
        <v>6</v>
      </c>
      <c r="BF34" t="s">
        <v>6</v>
      </c>
      <c r="BG34" t="s">
        <v>6</v>
      </c>
      <c r="BH34">
        <v>0</v>
      </c>
      <c r="BI34">
        <v>3</v>
      </c>
      <c r="BJ34" t="s">
        <v>60</v>
      </c>
      <c r="BM34">
        <v>110011</v>
      </c>
      <c r="BN34">
        <v>0</v>
      </c>
      <c r="BO34" t="s">
        <v>6</v>
      </c>
      <c r="BP34">
        <v>0</v>
      </c>
      <c r="BQ34">
        <v>3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6</v>
      </c>
      <c r="BZ34">
        <v>90</v>
      </c>
      <c r="CA34">
        <v>46</v>
      </c>
      <c r="CB34" t="s">
        <v>6</v>
      </c>
      <c r="CE34">
        <v>0</v>
      </c>
      <c r="CF34">
        <v>0</v>
      </c>
      <c r="CG34">
        <v>0</v>
      </c>
      <c r="CM34">
        <v>0</v>
      </c>
      <c r="CN34" t="s">
        <v>541</v>
      </c>
      <c r="CO34">
        <v>0</v>
      </c>
      <c r="CP34">
        <f t="shared" si="29"/>
        <v>262.14</v>
      </c>
      <c r="CQ34">
        <f t="shared" si="30"/>
        <v>3.87</v>
      </c>
      <c r="CR34">
        <f t="shared" si="31"/>
        <v>0</v>
      </c>
      <c r="CS34">
        <f t="shared" si="32"/>
        <v>0</v>
      </c>
      <c r="CT34">
        <f t="shared" si="33"/>
        <v>39.82</v>
      </c>
      <c r="CU34">
        <f t="shared" si="34"/>
        <v>0</v>
      </c>
      <c r="CV34">
        <f t="shared" si="35"/>
        <v>4.1399999999999997</v>
      </c>
      <c r="CW34">
        <f t="shared" si="36"/>
        <v>0</v>
      </c>
      <c r="CX34">
        <f t="shared" si="37"/>
        <v>0</v>
      </c>
      <c r="CY34">
        <f t="shared" si="38"/>
        <v>215.02799999999999</v>
      </c>
      <c r="CZ34">
        <f t="shared" si="39"/>
        <v>109.9032</v>
      </c>
      <c r="DC34" t="s">
        <v>6</v>
      </c>
      <c r="DD34" t="s">
        <v>6</v>
      </c>
      <c r="DE34" t="s">
        <v>19</v>
      </c>
      <c r="DF34" t="s">
        <v>19</v>
      </c>
      <c r="DG34" t="s">
        <v>19</v>
      </c>
      <c r="DH34" t="s">
        <v>6</v>
      </c>
      <c r="DI34" t="s">
        <v>19</v>
      </c>
      <c r="DJ34" t="s">
        <v>19</v>
      </c>
      <c r="DK34" t="s">
        <v>6</v>
      </c>
      <c r="DL34" t="s">
        <v>6</v>
      </c>
      <c r="DM34" t="s">
        <v>6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17</v>
      </c>
      <c r="DW34" t="s">
        <v>17</v>
      </c>
      <c r="DX34">
        <v>1</v>
      </c>
      <c r="DZ34" t="s">
        <v>6</v>
      </c>
      <c r="EA34" t="s">
        <v>6</v>
      </c>
      <c r="EB34" t="s">
        <v>6</v>
      </c>
      <c r="EC34" t="s">
        <v>6</v>
      </c>
      <c r="EE34">
        <v>37056108</v>
      </c>
      <c r="EF34">
        <v>3</v>
      </c>
      <c r="EG34" t="s">
        <v>20</v>
      </c>
      <c r="EH34">
        <v>0</v>
      </c>
      <c r="EI34" t="s">
        <v>6</v>
      </c>
      <c r="EJ34">
        <v>2</v>
      </c>
      <c r="EK34">
        <v>110011</v>
      </c>
      <c r="EL34" t="s">
        <v>21</v>
      </c>
      <c r="EM34" t="s">
        <v>22</v>
      </c>
      <c r="EO34" t="s">
        <v>23</v>
      </c>
      <c r="EQ34">
        <v>0</v>
      </c>
      <c r="ER34">
        <v>38.5</v>
      </c>
      <c r="ES34">
        <v>3.87</v>
      </c>
      <c r="ET34">
        <v>0</v>
      </c>
      <c r="EU34">
        <v>0</v>
      </c>
      <c r="EV34">
        <v>34.630000000000003</v>
      </c>
      <c r="EW34">
        <v>3.6</v>
      </c>
      <c r="EX34">
        <v>0</v>
      </c>
      <c r="EY34">
        <v>0</v>
      </c>
      <c r="FQ34">
        <v>0</v>
      </c>
      <c r="FR34">
        <f t="shared" si="40"/>
        <v>0</v>
      </c>
      <c r="FS34">
        <v>0</v>
      </c>
      <c r="FX34">
        <v>90</v>
      </c>
      <c r="FY34">
        <v>46</v>
      </c>
      <c r="GA34" t="s">
        <v>6</v>
      </c>
      <c r="GD34">
        <v>1</v>
      </c>
      <c r="GF34">
        <v>1395235251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41"/>
        <v>0</v>
      </c>
      <c r="GM34">
        <f t="shared" si="42"/>
        <v>587.07000000000005</v>
      </c>
      <c r="GN34">
        <f t="shared" si="43"/>
        <v>0</v>
      </c>
      <c r="GO34">
        <f t="shared" si="44"/>
        <v>0</v>
      </c>
      <c r="GP34">
        <f t="shared" si="45"/>
        <v>0</v>
      </c>
      <c r="GR34">
        <v>0</v>
      </c>
      <c r="GS34">
        <v>3</v>
      </c>
      <c r="GT34">
        <v>0</v>
      </c>
      <c r="GU34" t="s">
        <v>6</v>
      </c>
      <c r="GV34">
        <f t="shared" si="46"/>
        <v>0</v>
      </c>
      <c r="GW34">
        <v>1</v>
      </c>
      <c r="GX34">
        <f t="shared" si="47"/>
        <v>0</v>
      </c>
      <c r="HA34">
        <v>0</v>
      </c>
      <c r="HB34">
        <v>0</v>
      </c>
      <c r="HC34">
        <f t="shared" si="48"/>
        <v>0</v>
      </c>
      <c r="HE34" t="s">
        <v>6</v>
      </c>
      <c r="HF34" t="s">
        <v>6</v>
      </c>
      <c r="HM34" t="s">
        <v>6</v>
      </c>
      <c r="HN34" t="s">
        <v>6</v>
      </c>
      <c r="HO34" t="s">
        <v>6</v>
      </c>
      <c r="HP34" t="s">
        <v>6</v>
      </c>
      <c r="HQ34" t="s">
        <v>6</v>
      </c>
      <c r="IK34">
        <v>0</v>
      </c>
    </row>
    <row r="35" spans="1:245" x14ac:dyDescent="0.2">
      <c r="A35">
        <v>18</v>
      </c>
      <c r="B35">
        <v>1</v>
      </c>
      <c r="C35">
        <v>53</v>
      </c>
      <c r="E35" t="s">
        <v>61</v>
      </c>
      <c r="F35" t="s">
        <v>62</v>
      </c>
      <c r="G35" t="s">
        <v>63</v>
      </c>
      <c r="H35" t="s">
        <v>17</v>
      </c>
      <c r="I35">
        <f>I34*J35</f>
        <v>6</v>
      </c>
      <c r="J35">
        <v>1</v>
      </c>
      <c r="K35">
        <v>1</v>
      </c>
      <c r="O35">
        <f t="shared" si="14"/>
        <v>3856.68</v>
      </c>
      <c r="P35">
        <f t="shared" si="15"/>
        <v>3856.68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40125201</v>
      </c>
      <c r="AB35">
        <f t="shared" si="25"/>
        <v>642.78</v>
      </c>
      <c r="AC35">
        <f t="shared" si="26"/>
        <v>642.78</v>
      </c>
      <c r="AD35">
        <f>ROUND((((ET35)-(EU35))+AE35),2)</f>
        <v>0</v>
      </c>
      <c r="AE35">
        <f>ROUND((EU35),2)</f>
        <v>0</v>
      </c>
      <c r="AF35">
        <f>ROUND((EV35),2)</f>
        <v>0</v>
      </c>
      <c r="AG35">
        <f t="shared" si="27"/>
        <v>0</v>
      </c>
      <c r="AH35">
        <f>(EW35)</f>
        <v>0</v>
      </c>
      <c r="AI35">
        <f>(EX35)</f>
        <v>0</v>
      </c>
      <c r="AJ35">
        <f t="shared" si="28"/>
        <v>0</v>
      </c>
      <c r="AK35">
        <v>642.78</v>
      </c>
      <c r="AL35">
        <v>642.78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90</v>
      </c>
      <c r="AU35">
        <v>46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6</v>
      </c>
      <c r="BE35" t="s">
        <v>6</v>
      </c>
      <c r="BF35" t="s">
        <v>6</v>
      </c>
      <c r="BG35" t="s">
        <v>6</v>
      </c>
      <c r="BH35">
        <v>3</v>
      </c>
      <c r="BI35">
        <v>3</v>
      </c>
      <c r="BJ35" t="s">
        <v>64</v>
      </c>
      <c r="BM35">
        <v>110011</v>
      </c>
      <c r="BN35">
        <v>0</v>
      </c>
      <c r="BO35" t="s">
        <v>6</v>
      </c>
      <c r="BP35">
        <v>0</v>
      </c>
      <c r="BQ35">
        <v>3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6</v>
      </c>
      <c r="BZ35">
        <v>90</v>
      </c>
      <c r="CA35">
        <v>46</v>
      </c>
      <c r="CB35" t="s">
        <v>6</v>
      </c>
      <c r="CE35">
        <v>0</v>
      </c>
      <c r="CF35">
        <v>0</v>
      </c>
      <c r="CG35">
        <v>0</v>
      </c>
      <c r="CM35">
        <v>0</v>
      </c>
      <c r="CN35" t="s">
        <v>6</v>
      </c>
      <c r="CO35">
        <v>0</v>
      </c>
      <c r="CP35">
        <f t="shared" si="29"/>
        <v>3856.68</v>
      </c>
      <c r="CQ35">
        <f t="shared" si="30"/>
        <v>642.78</v>
      </c>
      <c r="CR35">
        <f t="shared" si="31"/>
        <v>0</v>
      </c>
      <c r="CS35">
        <f t="shared" si="32"/>
        <v>0</v>
      </c>
      <c r="CT35">
        <f t="shared" si="33"/>
        <v>0</v>
      </c>
      <c r="CU35">
        <f t="shared" si="34"/>
        <v>0</v>
      </c>
      <c r="CV35">
        <f t="shared" si="35"/>
        <v>0</v>
      </c>
      <c r="CW35">
        <f t="shared" si="36"/>
        <v>0</v>
      </c>
      <c r="CX35">
        <f t="shared" si="37"/>
        <v>0</v>
      </c>
      <c r="CY35">
        <f t="shared" si="38"/>
        <v>0</v>
      </c>
      <c r="CZ35">
        <f t="shared" si="39"/>
        <v>0</v>
      </c>
      <c r="DC35" t="s">
        <v>6</v>
      </c>
      <c r="DD35" t="s">
        <v>6</v>
      </c>
      <c r="DE35" t="s">
        <v>6</v>
      </c>
      <c r="DF35" t="s">
        <v>6</v>
      </c>
      <c r="DG35" t="s">
        <v>6</v>
      </c>
      <c r="DH35" t="s">
        <v>6</v>
      </c>
      <c r="DI35" t="s">
        <v>6</v>
      </c>
      <c r="DJ35" t="s">
        <v>6</v>
      </c>
      <c r="DK35" t="s">
        <v>6</v>
      </c>
      <c r="DL35" t="s">
        <v>6</v>
      </c>
      <c r="DM35" t="s">
        <v>6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17</v>
      </c>
      <c r="DW35" t="s">
        <v>17</v>
      </c>
      <c r="DX35">
        <v>1</v>
      </c>
      <c r="DZ35" t="s">
        <v>6</v>
      </c>
      <c r="EA35" t="s">
        <v>6</v>
      </c>
      <c r="EB35" t="s">
        <v>6</v>
      </c>
      <c r="EC35" t="s">
        <v>6</v>
      </c>
      <c r="EE35">
        <v>37056108</v>
      </c>
      <c r="EF35">
        <v>3</v>
      </c>
      <c r="EG35" t="s">
        <v>20</v>
      </c>
      <c r="EH35">
        <v>0</v>
      </c>
      <c r="EI35" t="s">
        <v>6</v>
      </c>
      <c r="EJ35">
        <v>2</v>
      </c>
      <c r="EK35">
        <v>110011</v>
      </c>
      <c r="EL35" t="s">
        <v>21</v>
      </c>
      <c r="EM35" t="s">
        <v>22</v>
      </c>
      <c r="EO35" t="s">
        <v>6</v>
      </c>
      <c r="EQ35">
        <v>0</v>
      </c>
      <c r="ER35">
        <v>642.78</v>
      </c>
      <c r="ES35">
        <v>642.78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40"/>
        <v>3856.68</v>
      </c>
      <c r="FS35">
        <v>0</v>
      </c>
      <c r="FX35">
        <v>90</v>
      </c>
      <c r="FY35">
        <v>46</v>
      </c>
      <c r="GA35" t="s">
        <v>6</v>
      </c>
      <c r="GD35">
        <v>1</v>
      </c>
      <c r="GF35">
        <v>852756022</v>
      </c>
      <c r="GG35">
        <v>2</v>
      </c>
      <c r="GH35">
        <v>1</v>
      </c>
      <c r="GI35">
        <v>-2</v>
      </c>
      <c r="GJ35">
        <v>0</v>
      </c>
      <c r="GK35">
        <v>0</v>
      </c>
      <c r="GL35">
        <f t="shared" si="41"/>
        <v>0</v>
      </c>
      <c r="GM35">
        <f t="shared" si="42"/>
        <v>3856.68</v>
      </c>
      <c r="GN35">
        <f t="shared" si="43"/>
        <v>0</v>
      </c>
      <c r="GO35">
        <f t="shared" si="44"/>
        <v>0</v>
      </c>
      <c r="GP35">
        <f t="shared" si="45"/>
        <v>0</v>
      </c>
      <c r="GR35">
        <v>0</v>
      </c>
      <c r="GS35">
        <v>3</v>
      </c>
      <c r="GT35">
        <v>0</v>
      </c>
      <c r="GU35" t="s">
        <v>6</v>
      </c>
      <c r="GV35">
        <f t="shared" si="46"/>
        <v>0</v>
      </c>
      <c r="GW35">
        <v>1</v>
      </c>
      <c r="GX35">
        <f t="shared" si="47"/>
        <v>0</v>
      </c>
      <c r="HA35">
        <v>0</v>
      </c>
      <c r="HB35">
        <v>0</v>
      </c>
      <c r="HC35">
        <f t="shared" si="48"/>
        <v>0</v>
      </c>
      <c r="HE35" t="s">
        <v>6</v>
      </c>
      <c r="HF35" t="s">
        <v>6</v>
      </c>
      <c r="HM35" t="s">
        <v>6</v>
      </c>
      <c r="HN35" t="s">
        <v>6</v>
      </c>
      <c r="HO35" t="s">
        <v>6</v>
      </c>
      <c r="HP35" t="s">
        <v>6</v>
      </c>
      <c r="HQ35" t="s">
        <v>6</v>
      </c>
      <c r="IK35">
        <v>0</v>
      </c>
    </row>
    <row r="36" spans="1:245" x14ac:dyDescent="0.2">
      <c r="A36">
        <v>17</v>
      </c>
      <c r="B36">
        <v>1</v>
      </c>
      <c r="C36">
        <f>ROW(SmtRes!A72)</f>
        <v>72</v>
      </c>
      <c r="D36">
        <f>ROW(EtalonRes!A64)</f>
        <v>64</v>
      </c>
      <c r="E36" t="s">
        <v>65</v>
      </c>
      <c r="F36" t="s">
        <v>43</v>
      </c>
      <c r="G36" t="s">
        <v>44</v>
      </c>
      <c r="H36" t="s">
        <v>17</v>
      </c>
      <c r="I36">
        <f>ROUND(ROUND(6,4),9)</f>
        <v>6</v>
      </c>
      <c r="J36">
        <v>0</v>
      </c>
      <c r="K36">
        <f>ROUND(ROUND(6,4),9)</f>
        <v>6</v>
      </c>
      <c r="O36">
        <f t="shared" si="14"/>
        <v>1249.02</v>
      </c>
      <c r="P36">
        <f t="shared" si="15"/>
        <v>288.95999999999998</v>
      </c>
      <c r="Q36">
        <f t="shared" si="16"/>
        <v>248.4</v>
      </c>
      <c r="R36">
        <f t="shared" si="17"/>
        <v>27.72</v>
      </c>
      <c r="S36">
        <f t="shared" si="18"/>
        <v>711.66</v>
      </c>
      <c r="T36">
        <f t="shared" si="19"/>
        <v>0</v>
      </c>
      <c r="U36">
        <f t="shared" si="20"/>
        <v>64.17</v>
      </c>
      <c r="V36">
        <f t="shared" si="21"/>
        <v>2.76</v>
      </c>
      <c r="W36">
        <f t="shared" si="22"/>
        <v>0</v>
      </c>
      <c r="X36">
        <f t="shared" si="23"/>
        <v>665.44</v>
      </c>
      <c r="Y36">
        <f t="shared" si="24"/>
        <v>340.11</v>
      </c>
      <c r="AA36">
        <v>40125201</v>
      </c>
      <c r="AB36">
        <f t="shared" si="25"/>
        <v>208.17</v>
      </c>
      <c r="AC36">
        <f t="shared" si="26"/>
        <v>48.16</v>
      </c>
      <c r="AD36">
        <f>ROUND(((((ET36*1.15))-((EU36*1.15)))+AE36),2)</f>
        <v>41.4</v>
      </c>
      <c r="AE36">
        <f>ROUND(((EU36*1.15)),2)</f>
        <v>4.62</v>
      </c>
      <c r="AF36">
        <f>ROUND(((EV36*1.15)),2)</f>
        <v>118.61</v>
      </c>
      <c r="AG36">
        <f t="shared" si="27"/>
        <v>0</v>
      </c>
      <c r="AH36">
        <f>((EW36*1.15))</f>
        <v>10.695</v>
      </c>
      <c r="AI36">
        <f>((EX36*1.15))</f>
        <v>0.45999999999999996</v>
      </c>
      <c r="AJ36">
        <f t="shared" si="28"/>
        <v>0</v>
      </c>
      <c r="AK36">
        <v>187.3</v>
      </c>
      <c r="AL36">
        <v>48.16</v>
      </c>
      <c r="AM36">
        <v>36</v>
      </c>
      <c r="AN36">
        <v>4.0199999999999996</v>
      </c>
      <c r="AO36">
        <v>103.14</v>
      </c>
      <c r="AP36">
        <v>0</v>
      </c>
      <c r="AQ36">
        <v>9.3000000000000007</v>
      </c>
      <c r="AR36">
        <v>0.4</v>
      </c>
      <c r="AS36">
        <v>0</v>
      </c>
      <c r="AT36">
        <v>90</v>
      </c>
      <c r="AU36">
        <v>46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6</v>
      </c>
      <c r="BE36" t="s">
        <v>6</v>
      </c>
      <c r="BF36" t="s">
        <v>6</v>
      </c>
      <c r="BG36" t="s">
        <v>6</v>
      </c>
      <c r="BH36">
        <v>0</v>
      </c>
      <c r="BI36">
        <v>2</v>
      </c>
      <c r="BJ36" t="s">
        <v>45</v>
      </c>
      <c r="BM36">
        <v>110001</v>
      </c>
      <c r="BN36">
        <v>0</v>
      </c>
      <c r="BO36" t="s">
        <v>6</v>
      </c>
      <c r="BP36">
        <v>0</v>
      </c>
      <c r="BQ36">
        <v>3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6</v>
      </c>
      <c r="BZ36">
        <v>90</v>
      </c>
      <c r="CA36">
        <v>46</v>
      </c>
      <c r="CB36" t="s">
        <v>6</v>
      </c>
      <c r="CE36">
        <v>0</v>
      </c>
      <c r="CF36">
        <v>0</v>
      </c>
      <c r="CG36">
        <v>0</v>
      </c>
      <c r="CM36">
        <v>0</v>
      </c>
      <c r="CN36" t="s">
        <v>541</v>
      </c>
      <c r="CO36">
        <v>0</v>
      </c>
      <c r="CP36">
        <f t="shared" si="29"/>
        <v>1249.02</v>
      </c>
      <c r="CQ36">
        <f t="shared" si="30"/>
        <v>48.16</v>
      </c>
      <c r="CR36">
        <f t="shared" si="31"/>
        <v>41.4</v>
      </c>
      <c r="CS36">
        <f t="shared" si="32"/>
        <v>4.62</v>
      </c>
      <c r="CT36">
        <f t="shared" si="33"/>
        <v>118.61</v>
      </c>
      <c r="CU36">
        <f t="shared" si="34"/>
        <v>0</v>
      </c>
      <c r="CV36">
        <f t="shared" si="35"/>
        <v>10.695</v>
      </c>
      <c r="CW36">
        <f t="shared" si="36"/>
        <v>0.45999999999999996</v>
      </c>
      <c r="CX36">
        <f t="shared" si="37"/>
        <v>0</v>
      </c>
      <c r="CY36">
        <f t="shared" si="38"/>
        <v>665.44200000000001</v>
      </c>
      <c r="CZ36">
        <f t="shared" si="39"/>
        <v>340.11480000000006</v>
      </c>
      <c r="DC36" t="s">
        <v>6</v>
      </c>
      <c r="DD36" t="s">
        <v>6</v>
      </c>
      <c r="DE36" t="s">
        <v>19</v>
      </c>
      <c r="DF36" t="s">
        <v>19</v>
      </c>
      <c r="DG36" t="s">
        <v>19</v>
      </c>
      <c r="DH36" t="s">
        <v>6</v>
      </c>
      <c r="DI36" t="s">
        <v>19</v>
      </c>
      <c r="DJ36" t="s">
        <v>19</v>
      </c>
      <c r="DK36" t="s">
        <v>6</v>
      </c>
      <c r="DL36" t="s">
        <v>6</v>
      </c>
      <c r="DM36" t="s">
        <v>6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17</v>
      </c>
      <c r="DW36" t="s">
        <v>17</v>
      </c>
      <c r="DX36">
        <v>1</v>
      </c>
      <c r="DZ36" t="s">
        <v>6</v>
      </c>
      <c r="EA36" t="s">
        <v>6</v>
      </c>
      <c r="EB36" t="s">
        <v>6</v>
      </c>
      <c r="EC36" t="s">
        <v>6</v>
      </c>
      <c r="EE36">
        <v>37056100</v>
      </c>
      <c r="EF36">
        <v>3</v>
      </c>
      <c r="EG36" t="s">
        <v>20</v>
      </c>
      <c r="EH36">
        <v>0</v>
      </c>
      <c r="EI36" t="s">
        <v>6</v>
      </c>
      <c r="EJ36">
        <v>2</v>
      </c>
      <c r="EK36">
        <v>110001</v>
      </c>
      <c r="EL36" t="s">
        <v>21</v>
      </c>
      <c r="EM36" t="s">
        <v>22</v>
      </c>
      <c r="EO36" t="s">
        <v>23</v>
      </c>
      <c r="EQ36">
        <v>0</v>
      </c>
      <c r="ER36">
        <v>187.3</v>
      </c>
      <c r="ES36">
        <v>48.16</v>
      </c>
      <c r="ET36">
        <v>36</v>
      </c>
      <c r="EU36">
        <v>4.0199999999999996</v>
      </c>
      <c r="EV36">
        <v>103.14</v>
      </c>
      <c r="EW36">
        <v>9.3000000000000007</v>
      </c>
      <c r="EX36">
        <v>0.4</v>
      </c>
      <c r="EY36">
        <v>0</v>
      </c>
      <c r="FQ36">
        <v>0</v>
      </c>
      <c r="FR36">
        <f t="shared" si="40"/>
        <v>0</v>
      </c>
      <c r="FS36">
        <v>0</v>
      </c>
      <c r="FX36">
        <v>90</v>
      </c>
      <c r="FY36">
        <v>46</v>
      </c>
      <c r="GA36" t="s">
        <v>6</v>
      </c>
      <c r="GD36">
        <v>1</v>
      </c>
      <c r="GF36">
        <v>-230160364</v>
      </c>
      <c r="GG36">
        <v>2</v>
      </c>
      <c r="GH36">
        <v>1</v>
      </c>
      <c r="GI36">
        <v>-2</v>
      </c>
      <c r="GJ36">
        <v>0</v>
      </c>
      <c r="GK36">
        <v>0</v>
      </c>
      <c r="GL36">
        <f t="shared" si="41"/>
        <v>0</v>
      </c>
      <c r="GM36">
        <f t="shared" si="42"/>
        <v>2254.5700000000002</v>
      </c>
      <c r="GN36">
        <f t="shared" si="43"/>
        <v>0</v>
      </c>
      <c r="GO36">
        <f t="shared" si="44"/>
        <v>2254.5700000000002</v>
      </c>
      <c r="GP36">
        <f t="shared" si="45"/>
        <v>0</v>
      </c>
      <c r="GR36">
        <v>0</v>
      </c>
      <c r="GS36">
        <v>3</v>
      </c>
      <c r="GT36">
        <v>0</v>
      </c>
      <c r="GU36" t="s">
        <v>6</v>
      </c>
      <c r="GV36">
        <f t="shared" si="46"/>
        <v>0</v>
      </c>
      <c r="GW36">
        <v>1</v>
      </c>
      <c r="GX36">
        <f t="shared" si="47"/>
        <v>0</v>
      </c>
      <c r="HA36">
        <v>0</v>
      </c>
      <c r="HB36">
        <v>0</v>
      </c>
      <c r="HC36">
        <f t="shared" si="48"/>
        <v>0</v>
      </c>
      <c r="HE36" t="s">
        <v>6</v>
      </c>
      <c r="HF36" t="s">
        <v>6</v>
      </c>
      <c r="HM36" t="s">
        <v>6</v>
      </c>
      <c r="HN36" t="s">
        <v>6</v>
      </c>
      <c r="HO36" t="s">
        <v>6</v>
      </c>
      <c r="HP36" t="s">
        <v>6</v>
      </c>
      <c r="HQ36" t="s">
        <v>6</v>
      </c>
      <c r="IK36">
        <v>0</v>
      </c>
    </row>
    <row r="37" spans="1:245" x14ac:dyDescent="0.2">
      <c r="A37">
        <v>18</v>
      </c>
      <c r="B37">
        <v>1</v>
      </c>
      <c r="C37">
        <v>71</v>
      </c>
      <c r="E37" t="s">
        <v>66</v>
      </c>
      <c r="F37" t="s">
        <v>32</v>
      </c>
      <c r="G37" t="s">
        <v>67</v>
      </c>
      <c r="H37" t="s">
        <v>17</v>
      </c>
      <c r="I37">
        <f>I36*J37</f>
        <v>6</v>
      </c>
      <c r="J37">
        <v>1</v>
      </c>
      <c r="K37">
        <v>1</v>
      </c>
      <c r="O37">
        <f t="shared" si="14"/>
        <v>2685.96</v>
      </c>
      <c r="P37">
        <f t="shared" si="15"/>
        <v>2685.96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40125201</v>
      </c>
      <c r="AB37">
        <f t="shared" si="25"/>
        <v>447.66</v>
      </c>
      <c r="AC37">
        <f t="shared" si="26"/>
        <v>447.66</v>
      </c>
      <c r="AD37">
        <f>ROUND((((ET37)-(EU37))+AE37),2)</f>
        <v>0</v>
      </c>
      <c r="AE37">
        <f>ROUND((EU37),2)</f>
        <v>0</v>
      </c>
      <c r="AF37">
        <f>ROUND((EV37),2)</f>
        <v>0</v>
      </c>
      <c r="AG37">
        <f t="shared" si="27"/>
        <v>0</v>
      </c>
      <c r="AH37">
        <f>(EW37)</f>
        <v>0</v>
      </c>
      <c r="AI37">
        <f>(EX37)</f>
        <v>0</v>
      </c>
      <c r="AJ37">
        <f t="shared" si="28"/>
        <v>0</v>
      </c>
      <c r="AK37">
        <v>447.66</v>
      </c>
      <c r="AL37">
        <v>447.66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95</v>
      </c>
      <c r="AU37">
        <v>53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6</v>
      </c>
      <c r="BE37" t="s">
        <v>6</v>
      </c>
      <c r="BF37" t="s">
        <v>6</v>
      </c>
      <c r="BG37" t="s">
        <v>6</v>
      </c>
      <c r="BH37">
        <v>3</v>
      </c>
      <c r="BI37">
        <v>3</v>
      </c>
      <c r="BJ37" t="s">
        <v>6</v>
      </c>
      <c r="BM37">
        <v>110004</v>
      </c>
      <c r="BN37">
        <v>0</v>
      </c>
      <c r="BO37" t="s">
        <v>6</v>
      </c>
      <c r="BP37">
        <v>0</v>
      </c>
      <c r="BQ37">
        <v>3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6</v>
      </c>
      <c r="BZ37">
        <v>95</v>
      </c>
      <c r="CA37">
        <v>53</v>
      </c>
      <c r="CB37" t="s">
        <v>6</v>
      </c>
      <c r="CE37">
        <v>0</v>
      </c>
      <c r="CF37">
        <v>0</v>
      </c>
      <c r="CG37">
        <v>0</v>
      </c>
      <c r="CM37">
        <v>0</v>
      </c>
      <c r="CN37" t="s">
        <v>6</v>
      </c>
      <c r="CO37">
        <v>0</v>
      </c>
      <c r="CP37">
        <f t="shared" si="29"/>
        <v>2685.96</v>
      </c>
      <c r="CQ37">
        <f t="shared" si="30"/>
        <v>447.66</v>
      </c>
      <c r="CR37">
        <f t="shared" si="31"/>
        <v>0</v>
      </c>
      <c r="CS37">
        <f t="shared" si="32"/>
        <v>0</v>
      </c>
      <c r="CT37">
        <f t="shared" si="33"/>
        <v>0</v>
      </c>
      <c r="CU37">
        <f t="shared" si="34"/>
        <v>0</v>
      </c>
      <c r="CV37">
        <f t="shared" si="35"/>
        <v>0</v>
      </c>
      <c r="CW37">
        <f t="shared" si="36"/>
        <v>0</v>
      </c>
      <c r="CX37">
        <f t="shared" si="37"/>
        <v>0</v>
      </c>
      <c r="CY37">
        <f t="shared" si="38"/>
        <v>0</v>
      </c>
      <c r="CZ37">
        <f t="shared" si="39"/>
        <v>0</v>
      </c>
      <c r="DC37" t="s">
        <v>6</v>
      </c>
      <c r="DD37" t="s">
        <v>6</v>
      </c>
      <c r="DE37" t="s">
        <v>6</v>
      </c>
      <c r="DF37" t="s">
        <v>6</v>
      </c>
      <c r="DG37" t="s">
        <v>6</v>
      </c>
      <c r="DH37" t="s">
        <v>6</v>
      </c>
      <c r="DI37" t="s">
        <v>6</v>
      </c>
      <c r="DJ37" t="s">
        <v>6</v>
      </c>
      <c r="DK37" t="s">
        <v>6</v>
      </c>
      <c r="DL37" t="s">
        <v>6</v>
      </c>
      <c r="DM37" t="s">
        <v>6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17</v>
      </c>
      <c r="DW37" t="s">
        <v>17</v>
      </c>
      <c r="DX37">
        <v>1</v>
      </c>
      <c r="DZ37" t="s">
        <v>6</v>
      </c>
      <c r="EA37" t="s">
        <v>6</v>
      </c>
      <c r="EB37" t="s">
        <v>6</v>
      </c>
      <c r="EC37" t="s">
        <v>6</v>
      </c>
      <c r="EE37">
        <v>37056101</v>
      </c>
      <c r="EF37">
        <v>3</v>
      </c>
      <c r="EG37" t="s">
        <v>20</v>
      </c>
      <c r="EH37">
        <v>0</v>
      </c>
      <c r="EI37" t="s">
        <v>6</v>
      </c>
      <c r="EJ37">
        <v>2</v>
      </c>
      <c r="EK37">
        <v>110004</v>
      </c>
      <c r="EL37" t="s">
        <v>34</v>
      </c>
      <c r="EM37" t="s">
        <v>22</v>
      </c>
      <c r="EO37" t="s">
        <v>6</v>
      </c>
      <c r="EQ37">
        <v>0</v>
      </c>
      <c r="ER37">
        <v>447.66</v>
      </c>
      <c r="ES37">
        <v>447.66</v>
      </c>
      <c r="ET37">
        <v>0</v>
      </c>
      <c r="EU37">
        <v>0</v>
      </c>
      <c r="EV37">
        <v>0</v>
      </c>
      <c r="EW37">
        <v>0</v>
      </c>
      <c r="EX37">
        <v>0</v>
      </c>
      <c r="EZ37">
        <v>5</v>
      </c>
      <c r="FC37">
        <v>1</v>
      </c>
      <c r="FD37">
        <v>18</v>
      </c>
      <c r="FF37">
        <v>2600</v>
      </c>
      <c r="FQ37">
        <v>0</v>
      </c>
      <c r="FR37">
        <f t="shared" si="40"/>
        <v>2685.96</v>
      </c>
      <c r="FS37">
        <v>0</v>
      </c>
      <c r="FX37">
        <v>95</v>
      </c>
      <c r="FY37">
        <v>53</v>
      </c>
      <c r="GA37" t="s">
        <v>68</v>
      </c>
      <c r="GD37">
        <v>1</v>
      </c>
      <c r="GF37">
        <v>-303744394</v>
      </c>
      <c r="GG37">
        <v>2</v>
      </c>
      <c r="GH37">
        <v>3</v>
      </c>
      <c r="GI37">
        <v>3</v>
      </c>
      <c r="GJ37">
        <v>0</v>
      </c>
      <c r="GK37">
        <v>0</v>
      </c>
      <c r="GL37">
        <f t="shared" si="41"/>
        <v>0</v>
      </c>
      <c r="GM37">
        <f t="shared" si="42"/>
        <v>2685.96</v>
      </c>
      <c r="GN37">
        <f t="shared" si="43"/>
        <v>0</v>
      </c>
      <c r="GO37">
        <f t="shared" si="44"/>
        <v>0</v>
      </c>
      <c r="GP37">
        <f t="shared" si="45"/>
        <v>0</v>
      </c>
      <c r="GR37">
        <v>1</v>
      </c>
      <c r="GS37">
        <v>1</v>
      </c>
      <c r="GT37">
        <v>0</v>
      </c>
      <c r="GU37" t="s">
        <v>6</v>
      </c>
      <c r="GV37">
        <f t="shared" si="46"/>
        <v>0</v>
      </c>
      <c r="GW37">
        <v>1</v>
      </c>
      <c r="GX37">
        <f t="shared" si="47"/>
        <v>0</v>
      </c>
      <c r="HA37">
        <v>0</v>
      </c>
      <c r="HB37">
        <v>0</v>
      </c>
      <c r="HC37">
        <f t="shared" si="48"/>
        <v>0</v>
      </c>
      <c r="HE37" t="s">
        <v>29</v>
      </c>
      <c r="HF37" t="s">
        <v>29</v>
      </c>
      <c r="HM37" t="s">
        <v>6</v>
      </c>
      <c r="HN37" t="s">
        <v>6</v>
      </c>
      <c r="HO37" t="s">
        <v>6</v>
      </c>
      <c r="HP37" t="s">
        <v>6</v>
      </c>
      <c r="HQ37" t="s">
        <v>6</v>
      </c>
      <c r="IK37">
        <v>0</v>
      </c>
    </row>
    <row r="38" spans="1:245" x14ac:dyDescent="0.2">
      <c r="A38">
        <v>18</v>
      </c>
      <c r="B38">
        <v>1</v>
      </c>
      <c r="C38">
        <v>72</v>
      </c>
      <c r="E38" t="s">
        <v>69</v>
      </c>
      <c r="F38" t="s">
        <v>32</v>
      </c>
      <c r="G38" t="s">
        <v>70</v>
      </c>
      <c r="H38" t="s">
        <v>17</v>
      </c>
      <c r="I38">
        <f>I36*J38</f>
        <v>7.9999979999999997</v>
      </c>
      <c r="J38">
        <v>1.3333329999999999</v>
      </c>
      <c r="K38">
        <v>1.3333330000000001</v>
      </c>
      <c r="O38">
        <f t="shared" si="14"/>
        <v>2479.36</v>
      </c>
      <c r="P38">
        <f t="shared" si="15"/>
        <v>2479.36</v>
      </c>
      <c r="Q38">
        <f t="shared" si="16"/>
        <v>0</v>
      </c>
      <c r="R38">
        <f t="shared" si="17"/>
        <v>0</v>
      </c>
      <c r="S38">
        <f t="shared" si="18"/>
        <v>0</v>
      </c>
      <c r="T38">
        <f t="shared" si="19"/>
        <v>0</v>
      </c>
      <c r="U38">
        <f t="shared" si="20"/>
        <v>0</v>
      </c>
      <c r="V38">
        <f t="shared" si="21"/>
        <v>0</v>
      </c>
      <c r="W38">
        <f t="shared" si="22"/>
        <v>0</v>
      </c>
      <c r="X38">
        <f t="shared" si="23"/>
        <v>0</v>
      </c>
      <c r="Y38">
        <f t="shared" si="24"/>
        <v>0</v>
      </c>
      <c r="AA38">
        <v>40125201</v>
      </c>
      <c r="AB38">
        <f t="shared" si="25"/>
        <v>309.92</v>
      </c>
      <c r="AC38">
        <f t="shared" si="26"/>
        <v>309.92</v>
      </c>
      <c r="AD38">
        <f>ROUND((((ET38)-(EU38))+AE38),2)</f>
        <v>0</v>
      </c>
      <c r="AE38">
        <f>ROUND((EU38),2)</f>
        <v>0</v>
      </c>
      <c r="AF38">
        <f>ROUND((EV38),2)</f>
        <v>0</v>
      </c>
      <c r="AG38">
        <f t="shared" si="27"/>
        <v>0</v>
      </c>
      <c r="AH38">
        <f>(EW38)</f>
        <v>0</v>
      </c>
      <c r="AI38">
        <f>(EX38)</f>
        <v>0</v>
      </c>
      <c r="AJ38">
        <f t="shared" si="28"/>
        <v>0</v>
      </c>
      <c r="AK38">
        <v>309.92</v>
      </c>
      <c r="AL38">
        <v>309.92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95</v>
      </c>
      <c r="AU38">
        <v>53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6</v>
      </c>
      <c r="BE38" t="s">
        <v>6</v>
      </c>
      <c r="BF38" t="s">
        <v>6</v>
      </c>
      <c r="BG38" t="s">
        <v>6</v>
      </c>
      <c r="BH38">
        <v>3</v>
      </c>
      <c r="BI38">
        <v>3</v>
      </c>
      <c r="BJ38" t="s">
        <v>6</v>
      </c>
      <c r="BM38">
        <v>110004</v>
      </c>
      <c r="BN38">
        <v>0</v>
      </c>
      <c r="BO38" t="s">
        <v>6</v>
      </c>
      <c r="BP38">
        <v>0</v>
      </c>
      <c r="BQ38">
        <v>3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6</v>
      </c>
      <c r="BZ38">
        <v>95</v>
      </c>
      <c r="CA38">
        <v>53</v>
      </c>
      <c r="CB38" t="s">
        <v>6</v>
      </c>
      <c r="CE38">
        <v>0</v>
      </c>
      <c r="CF38">
        <v>0</v>
      </c>
      <c r="CG38">
        <v>0</v>
      </c>
      <c r="CM38">
        <v>0</v>
      </c>
      <c r="CN38" t="s">
        <v>6</v>
      </c>
      <c r="CO38">
        <v>0</v>
      </c>
      <c r="CP38">
        <f t="shared" si="29"/>
        <v>2479.36</v>
      </c>
      <c r="CQ38">
        <f t="shared" si="30"/>
        <v>309.92</v>
      </c>
      <c r="CR38">
        <f t="shared" si="31"/>
        <v>0</v>
      </c>
      <c r="CS38">
        <f t="shared" si="32"/>
        <v>0</v>
      </c>
      <c r="CT38">
        <f t="shared" si="33"/>
        <v>0</v>
      </c>
      <c r="CU38">
        <f t="shared" si="34"/>
        <v>0</v>
      </c>
      <c r="CV38">
        <f t="shared" si="35"/>
        <v>0</v>
      </c>
      <c r="CW38">
        <f t="shared" si="36"/>
        <v>0</v>
      </c>
      <c r="CX38">
        <f t="shared" si="37"/>
        <v>0</v>
      </c>
      <c r="CY38">
        <f t="shared" si="38"/>
        <v>0</v>
      </c>
      <c r="CZ38">
        <f t="shared" si="39"/>
        <v>0</v>
      </c>
      <c r="DC38" t="s">
        <v>6</v>
      </c>
      <c r="DD38" t="s">
        <v>6</v>
      </c>
      <c r="DE38" t="s">
        <v>6</v>
      </c>
      <c r="DF38" t="s">
        <v>6</v>
      </c>
      <c r="DG38" t="s">
        <v>6</v>
      </c>
      <c r="DH38" t="s">
        <v>6</v>
      </c>
      <c r="DI38" t="s">
        <v>6</v>
      </c>
      <c r="DJ38" t="s">
        <v>6</v>
      </c>
      <c r="DK38" t="s">
        <v>6</v>
      </c>
      <c r="DL38" t="s">
        <v>6</v>
      </c>
      <c r="DM38" t="s">
        <v>6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17</v>
      </c>
      <c r="DW38" t="s">
        <v>17</v>
      </c>
      <c r="DX38">
        <v>1</v>
      </c>
      <c r="DZ38" t="s">
        <v>6</v>
      </c>
      <c r="EA38" t="s">
        <v>6</v>
      </c>
      <c r="EB38" t="s">
        <v>6</v>
      </c>
      <c r="EC38" t="s">
        <v>6</v>
      </c>
      <c r="EE38">
        <v>37056101</v>
      </c>
      <c r="EF38">
        <v>3</v>
      </c>
      <c r="EG38" t="s">
        <v>20</v>
      </c>
      <c r="EH38">
        <v>0</v>
      </c>
      <c r="EI38" t="s">
        <v>6</v>
      </c>
      <c r="EJ38">
        <v>2</v>
      </c>
      <c r="EK38">
        <v>110004</v>
      </c>
      <c r="EL38" t="s">
        <v>34</v>
      </c>
      <c r="EM38" t="s">
        <v>22</v>
      </c>
      <c r="EO38" t="s">
        <v>6</v>
      </c>
      <c r="EQ38">
        <v>0</v>
      </c>
      <c r="ER38">
        <v>309.92</v>
      </c>
      <c r="ES38">
        <v>309.92</v>
      </c>
      <c r="ET38">
        <v>0</v>
      </c>
      <c r="EU38">
        <v>0</v>
      </c>
      <c r="EV38">
        <v>0</v>
      </c>
      <c r="EW38">
        <v>0</v>
      </c>
      <c r="EX38">
        <v>0</v>
      </c>
      <c r="EZ38">
        <v>5</v>
      </c>
      <c r="FC38">
        <v>1</v>
      </c>
      <c r="FD38">
        <v>18</v>
      </c>
      <c r="FF38">
        <v>1800</v>
      </c>
      <c r="FQ38">
        <v>0</v>
      </c>
      <c r="FR38">
        <f t="shared" si="40"/>
        <v>2479.36</v>
      </c>
      <c r="FS38">
        <v>0</v>
      </c>
      <c r="FX38">
        <v>95</v>
      </c>
      <c r="FY38">
        <v>53</v>
      </c>
      <c r="GA38" t="s">
        <v>71</v>
      </c>
      <c r="GD38">
        <v>1</v>
      </c>
      <c r="GF38">
        <v>179635312</v>
      </c>
      <c r="GG38">
        <v>2</v>
      </c>
      <c r="GH38">
        <v>3</v>
      </c>
      <c r="GI38">
        <v>3</v>
      </c>
      <c r="GJ38">
        <v>0</v>
      </c>
      <c r="GK38">
        <v>0</v>
      </c>
      <c r="GL38">
        <f t="shared" si="41"/>
        <v>0</v>
      </c>
      <c r="GM38">
        <f t="shared" si="42"/>
        <v>2479.36</v>
      </c>
      <c r="GN38">
        <f t="shared" si="43"/>
        <v>0</v>
      </c>
      <c r="GO38">
        <f t="shared" si="44"/>
        <v>0</v>
      </c>
      <c r="GP38">
        <f t="shared" si="45"/>
        <v>0</v>
      </c>
      <c r="GR38">
        <v>1</v>
      </c>
      <c r="GS38">
        <v>1</v>
      </c>
      <c r="GT38">
        <v>0</v>
      </c>
      <c r="GU38" t="s">
        <v>6</v>
      </c>
      <c r="GV38">
        <f t="shared" si="46"/>
        <v>0</v>
      </c>
      <c r="GW38">
        <v>1</v>
      </c>
      <c r="GX38">
        <f t="shared" si="47"/>
        <v>0</v>
      </c>
      <c r="HA38">
        <v>0</v>
      </c>
      <c r="HB38">
        <v>0</v>
      </c>
      <c r="HC38">
        <f t="shared" si="48"/>
        <v>0</v>
      </c>
      <c r="HE38" t="s">
        <v>29</v>
      </c>
      <c r="HF38" t="s">
        <v>29</v>
      </c>
      <c r="HM38" t="s">
        <v>6</v>
      </c>
      <c r="HN38" t="s">
        <v>6</v>
      </c>
      <c r="HO38" t="s">
        <v>6</v>
      </c>
      <c r="HP38" t="s">
        <v>6</v>
      </c>
      <c r="HQ38" t="s">
        <v>6</v>
      </c>
      <c r="IK38">
        <v>0</v>
      </c>
    </row>
    <row r="39" spans="1:245" x14ac:dyDescent="0.2">
      <c r="A39">
        <v>17</v>
      </c>
      <c r="B39">
        <v>1</v>
      </c>
      <c r="C39">
        <f>ROW(SmtRes!A81)</f>
        <v>81</v>
      </c>
      <c r="D39">
        <f>ROW(EtalonRes!A70)</f>
        <v>70</v>
      </c>
      <c r="E39" t="s">
        <v>72</v>
      </c>
      <c r="F39" t="s">
        <v>73</v>
      </c>
      <c r="G39" t="s">
        <v>74</v>
      </c>
      <c r="H39" t="s">
        <v>75</v>
      </c>
      <c r="I39">
        <f>ROUND(ROUND(15,4),9)</f>
        <v>15</v>
      </c>
      <c r="J39">
        <v>0</v>
      </c>
      <c r="K39">
        <f>ROUND(ROUND(15,4),9)</f>
        <v>15</v>
      </c>
      <c r="O39">
        <f t="shared" si="14"/>
        <v>1204.3499999999999</v>
      </c>
      <c r="P39">
        <f t="shared" si="15"/>
        <v>129</v>
      </c>
      <c r="Q39">
        <f t="shared" si="16"/>
        <v>0</v>
      </c>
      <c r="R39">
        <f t="shared" si="17"/>
        <v>0</v>
      </c>
      <c r="S39">
        <f t="shared" si="18"/>
        <v>1075.3499999999999</v>
      </c>
      <c r="T39">
        <f t="shared" si="19"/>
        <v>0</v>
      </c>
      <c r="U39">
        <f t="shared" si="20"/>
        <v>111.78</v>
      </c>
      <c r="V39">
        <f t="shared" si="21"/>
        <v>0</v>
      </c>
      <c r="W39">
        <f t="shared" si="22"/>
        <v>0</v>
      </c>
      <c r="X39">
        <f t="shared" si="23"/>
        <v>967.82</v>
      </c>
      <c r="Y39">
        <f t="shared" si="24"/>
        <v>494.66</v>
      </c>
      <c r="AA39">
        <v>40125201</v>
      </c>
      <c r="AB39">
        <f t="shared" si="25"/>
        <v>80.290000000000006</v>
      </c>
      <c r="AC39">
        <f t="shared" si="26"/>
        <v>8.6</v>
      </c>
      <c r="AD39">
        <f>ROUND(((((ET39*1.15))-((EU39*1.15)))+AE39),2)</f>
        <v>0</v>
      </c>
      <c r="AE39">
        <f>ROUND(((EU39*1.15)),2)</f>
        <v>0</v>
      </c>
      <c r="AF39">
        <f>ROUND(((EV39*1.15)),2)</f>
        <v>71.69</v>
      </c>
      <c r="AG39">
        <f t="shared" si="27"/>
        <v>0</v>
      </c>
      <c r="AH39">
        <f>((EW39*1.15))</f>
        <v>7.452</v>
      </c>
      <c r="AI39">
        <f>((EX39*1.15))</f>
        <v>0</v>
      </c>
      <c r="AJ39">
        <f t="shared" si="28"/>
        <v>0</v>
      </c>
      <c r="AK39">
        <v>70.94</v>
      </c>
      <c r="AL39">
        <v>8.6</v>
      </c>
      <c r="AM39">
        <v>0</v>
      </c>
      <c r="AN39">
        <v>0</v>
      </c>
      <c r="AO39">
        <v>62.34</v>
      </c>
      <c r="AP39">
        <v>0</v>
      </c>
      <c r="AQ39">
        <v>6.48</v>
      </c>
      <c r="AR39">
        <v>0</v>
      </c>
      <c r="AS39">
        <v>0</v>
      </c>
      <c r="AT39">
        <v>90</v>
      </c>
      <c r="AU39">
        <v>46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6</v>
      </c>
      <c r="BE39" t="s">
        <v>6</v>
      </c>
      <c r="BF39" t="s">
        <v>6</v>
      </c>
      <c r="BG39" t="s">
        <v>6</v>
      </c>
      <c r="BH39">
        <v>0</v>
      </c>
      <c r="BI39">
        <v>2</v>
      </c>
      <c r="BJ39" t="s">
        <v>76</v>
      </c>
      <c r="BM39">
        <v>110011</v>
      </c>
      <c r="BN39">
        <v>0</v>
      </c>
      <c r="BO39" t="s">
        <v>6</v>
      </c>
      <c r="BP39">
        <v>0</v>
      </c>
      <c r="BQ39">
        <v>3</v>
      </c>
      <c r="BR39">
        <v>0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6</v>
      </c>
      <c r="BZ39">
        <v>90</v>
      </c>
      <c r="CA39">
        <v>46</v>
      </c>
      <c r="CB39" t="s">
        <v>6</v>
      </c>
      <c r="CE39">
        <v>0</v>
      </c>
      <c r="CF39">
        <v>0</v>
      </c>
      <c r="CG39">
        <v>0</v>
      </c>
      <c r="CM39">
        <v>0</v>
      </c>
      <c r="CN39" t="s">
        <v>541</v>
      </c>
      <c r="CO39">
        <v>0</v>
      </c>
      <c r="CP39">
        <f t="shared" si="29"/>
        <v>1204.3499999999999</v>
      </c>
      <c r="CQ39">
        <f t="shared" si="30"/>
        <v>8.6</v>
      </c>
      <c r="CR39">
        <f t="shared" si="31"/>
        <v>0</v>
      </c>
      <c r="CS39">
        <f t="shared" si="32"/>
        <v>0</v>
      </c>
      <c r="CT39">
        <f t="shared" si="33"/>
        <v>71.69</v>
      </c>
      <c r="CU39">
        <f t="shared" si="34"/>
        <v>0</v>
      </c>
      <c r="CV39">
        <f t="shared" si="35"/>
        <v>7.452</v>
      </c>
      <c r="CW39">
        <f t="shared" si="36"/>
        <v>0</v>
      </c>
      <c r="CX39">
        <f t="shared" si="37"/>
        <v>0</v>
      </c>
      <c r="CY39">
        <f t="shared" si="38"/>
        <v>967.81499999999983</v>
      </c>
      <c r="CZ39">
        <f t="shared" si="39"/>
        <v>494.661</v>
      </c>
      <c r="DC39" t="s">
        <v>6</v>
      </c>
      <c r="DD39" t="s">
        <v>6</v>
      </c>
      <c r="DE39" t="s">
        <v>19</v>
      </c>
      <c r="DF39" t="s">
        <v>19</v>
      </c>
      <c r="DG39" t="s">
        <v>19</v>
      </c>
      <c r="DH39" t="s">
        <v>6</v>
      </c>
      <c r="DI39" t="s">
        <v>19</v>
      </c>
      <c r="DJ39" t="s">
        <v>19</v>
      </c>
      <c r="DK39" t="s">
        <v>6</v>
      </c>
      <c r="DL39" t="s">
        <v>6</v>
      </c>
      <c r="DM39" t="s">
        <v>6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75</v>
      </c>
      <c r="DW39" t="s">
        <v>75</v>
      </c>
      <c r="DX39">
        <v>1</v>
      </c>
      <c r="DZ39" t="s">
        <v>6</v>
      </c>
      <c r="EA39" t="s">
        <v>6</v>
      </c>
      <c r="EB39" t="s">
        <v>6</v>
      </c>
      <c r="EC39" t="s">
        <v>6</v>
      </c>
      <c r="EE39">
        <v>37056108</v>
      </c>
      <c r="EF39">
        <v>3</v>
      </c>
      <c r="EG39" t="s">
        <v>20</v>
      </c>
      <c r="EH39">
        <v>0</v>
      </c>
      <c r="EI39" t="s">
        <v>6</v>
      </c>
      <c r="EJ39">
        <v>2</v>
      </c>
      <c r="EK39">
        <v>110011</v>
      </c>
      <c r="EL39" t="s">
        <v>21</v>
      </c>
      <c r="EM39" t="s">
        <v>22</v>
      </c>
      <c r="EO39" t="s">
        <v>23</v>
      </c>
      <c r="EQ39">
        <v>0</v>
      </c>
      <c r="ER39">
        <v>70.94</v>
      </c>
      <c r="ES39">
        <v>8.6</v>
      </c>
      <c r="ET39">
        <v>0</v>
      </c>
      <c r="EU39">
        <v>0</v>
      </c>
      <c r="EV39">
        <v>62.34</v>
      </c>
      <c r="EW39">
        <v>6.48</v>
      </c>
      <c r="EX39">
        <v>0</v>
      </c>
      <c r="EY39">
        <v>0</v>
      </c>
      <c r="FQ39">
        <v>0</v>
      </c>
      <c r="FR39">
        <f t="shared" si="40"/>
        <v>0</v>
      </c>
      <c r="FS39">
        <v>0</v>
      </c>
      <c r="FX39">
        <v>90</v>
      </c>
      <c r="FY39">
        <v>46</v>
      </c>
      <c r="GA39" t="s">
        <v>6</v>
      </c>
      <c r="GD39">
        <v>1</v>
      </c>
      <c r="GF39">
        <v>-1942186690</v>
      </c>
      <c r="GG39">
        <v>2</v>
      </c>
      <c r="GH39">
        <v>1</v>
      </c>
      <c r="GI39">
        <v>-2</v>
      </c>
      <c r="GJ39">
        <v>0</v>
      </c>
      <c r="GK39">
        <v>0</v>
      </c>
      <c r="GL39">
        <f t="shared" si="41"/>
        <v>0</v>
      </c>
      <c r="GM39">
        <f t="shared" si="42"/>
        <v>2666.83</v>
      </c>
      <c r="GN39">
        <f t="shared" si="43"/>
        <v>0</v>
      </c>
      <c r="GO39">
        <f t="shared" si="44"/>
        <v>2666.83</v>
      </c>
      <c r="GP39">
        <f t="shared" si="45"/>
        <v>0</v>
      </c>
      <c r="GR39">
        <v>0</v>
      </c>
      <c r="GS39">
        <v>3</v>
      </c>
      <c r="GT39">
        <v>0</v>
      </c>
      <c r="GU39" t="s">
        <v>6</v>
      </c>
      <c r="GV39">
        <f t="shared" si="46"/>
        <v>0</v>
      </c>
      <c r="GW39">
        <v>1</v>
      </c>
      <c r="GX39">
        <f t="shared" si="47"/>
        <v>0</v>
      </c>
      <c r="HA39">
        <v>0</v>
      </c>
      <c r="HB39">
        <v>0</v>
      </c>
      <c r="HC39">
        <f t="shared" si="48"/>
        <v>0</v>
      </c>
      <c r="HE39" t="s">
        <v>6</v>
      </c>
      <c r="HF39" t="s">
        <v>6</v>
      </c>
      <c r="HM39" t="s">
        <v>6</v>
      </c>
      <c r="HN39" t="s">
        <v>6</v>
      </c>
      <c r="HO39" t="s">
        <v>6</v>
      </c>
      <c r="HP39" t="s">
        <v>6</v>
      </c>
      <c r="HQ39" t="s">
        <v>6</v>
      </c>
      <c r="IK39">
        <v>0</v>
      </c>
    </row>
    <row r="40" spans="1:245" x14ac:dyDescent="0.2">
      <c r="A40">
        <v>18</v>
      </c>
      <c r="B40">
        <v>1</v>
      </c>
      <c r="C40">
        <v>79</v>
      </c>
      <c r="E40" t="s">
        <v>77</v>
      </c>
      <c r="F40" t="s">
        <v>32</v>
      </c>
      <c r="G40" t="s">
        <v>78</v>
      </c>
      <c r="H40" t="s">
        <v>17</v>
      </c>
      <c r="I40">
        <f>I39*J40</f>
        <v>13.000005</v>
      </c>
      <c r="J40">
        <v>0.86666699999999997</v>
      </c>
      <c r="K40">
        <v>0.86666699999999997</v>
      </c>
      <c r="O40">
        <f t="shared" si="14"/>
        <v>96866.55</v>
      </c>
      <c r="P40">
        <f t="shared" si="15"/>
        <v>96866.55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40125201</v>
      </c>
      <c r="AB40">
        <f t="shared" si="25"/>
        <v>7451.27</v>
      </c>
      <c r="AC40">
        <f t="shared" si="26"/>
        <v>7451.27</v>
      </c>
      <c r="AD40">
        <f>ROUND((((ET40)-(EU40))+AE40),2)</f>
        <v>0</v>
      </c>
      <c r="AE40">
        <f t="shared" ref="AE40:AF42" si="49">ROUND((EU40),2)</f>
        <v>0</v>
      </c>
      <c r="AF40">
        <f t="shared" si="49"/>
        <v>0</v>
      </c>
      <c r="AG40">
        <f t="shared" si="27"/>
        <v>0</v>
      </c>
      <c r="AH40">
        <f t="shared" ref="AH40:AI42" si="50">(EW40)</f>
        <v>0</v>
      </c>
      <c r="AI40">
        <f t="shared" si="50"/>
        <v>0</v>
      </c>
      <c r="AJ40">
        <f t="shared" si="28"/>
        <v>0</v>
      </c>
      <c r="AK40">
        <v>7451.27</v>
      </c>
      <c r="AL40">
        <v>7451.27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95</v>
      </c>
      <c r="AU40">
        <v>53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6</v>
      </c>
      <c r="BE40" t="s">
        <v>6</v>
      </c>
      <c r="BF40" t="s">
        <v>6</v>
      </c>
      <c r="BG40" t="s">
        <v>6</v>
      </c>
      <c r="BH40">
        <v>3</v>
      </c>
      <c r="BI40">
        <v>3</v>
      </c>
      <c r="BJ40" t="s">
        <v>6</v>
      </c>
      <c r="BM40">
        <v>110004</v>
      </c>
      <c r="BN40">
        <v>0</v>
      </c>
      <c r="BO40" t="s">
        <v>6</v>
      </c>
      <c r="BP40">
        <v>0</v>
      </c>
      <c r="BQ40">
        <v>3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6</v>
      </c>
      <c r="BZ40">
        <v>95</v>
      </c>
      <c r="CA40">
        <v>53</v>
      </c>
      <c r="CB40" t="s">
        <v>6</v>
      </c>
      <c r="CE40">
        <v>0</v>
      </c>
      <c r="CF40">
        <v>0</v>
      </c>
      <c r="CG40">
        <v>0</v>
      </c>
      <c r="CM40">
        <v>0</v>
      </c>
      <c r="CN40" t="s">
        <v>6</v>
      </c>
      <c r="CO40">
        <v>0</v>
      </c>
      <c r="CP40">
        <f t="shared" si="29"/>
        <v>96866.55</v>
      </c>
      <c r="CQ40">
        <f t="shared" si="30"/>
        <v>7451.27</v>
      </c>
      <c r="CR40">
        <f t="shared" si="31"/>
        <v>0</v>
      </c>
      <c r="CS40">
        <f t="shared" si="32"/>
        <v>0</v>
      </c>
      <c r="CT40">
        <f t="shared" si="33"/>
        <v>0</v>
      </c>
      <c r="CU40">
        <f t="shared" si="34"/>
        <v>0</v>
      </c>
      <c r="CV40">
        <f t="shared" si="35"/>
        <v>0</v>
      </c>
      <c r="CW40">
        <f t="shared" si="36"/>
        <v>0</v>
      </c>
      <c r="CX40">
        <f t="shared" si="37"/>
        <v>0</v>
      </c>
      <c r="CY40">
        <f t="shared" si="38"/>
        <v>0</v>
      </c>
      <c r="CZ40">
        <f t="shared" si="39"/>
        <v>0</v>
      </c>
      <c r="DC40" t="s">
        <v>6</v>
      </c>
      <c r="DD40" t="s">
        <v>6</v>
      </c>
      <c r="DE40" t="s">
        <v>6</v>
      </c>
      <c r="DF40" t="s">
        <v>6</v>
      </c>
      <c r="DG40" t="s">
        <v>6</v>
      </c>
      <c r="DH40" t="s">
        <v>6</v>
      </c>
      <c r="DI40" t="s">
        <v>6</v>
      </c>
      <c r="DJ40" t="s">
        <v>6</v>
      </c>
      <c r="DK40" t="s">
        <v>6</v>
      </c>
      <c r="DL40" t="s">
        <v>6</v>
      </c>
      <c r="DM40" t="s">
        <v>6</v>
      </c>
      <c r="DN40">
        <v>0</v>
      </c>
      <c r="DO40">
        <v>0</v>
      </c>
      <c r="DP40">
        <v>1</v>
      </c>
      <c r="DQ40">
        <v>1</v>
      </c>
      <c r="DU40">
        <v>1013</v>
      </c>
      <c r="DV40" t="s">
        <v>17</v>
      </c>
      <c r="DW40" t="s">
        <v>17</v>
      </c>
      <c r="DX40">
        <v>1</v>
      </c>
      <c r="DZ40" t="s">
        <v>6</v>
      </c>
      <c r="EA40" t="s">
        <v>6</v>
      </c>
      <c r="EB40" t="s">
        <v>6</v>
      </c>
      <c r="EC40" t="s">
        <v>6</v>
      </c>
      <c r="EE40">
        <v>37056101</v>
      </c>
      <c r="EF40">
        <v>3</v>
      </c>
      <c r="EG40" t="s">
        <v>20</v>
      </c>
      <c r="EH40">
        <v>0</v>
      </c>
      <c r="EI40" t="s">
        <v>6</v>
      </c>
      <c r="EJ40">
        <v>2</v>
      </c>
      <c r="EK40">
        <v>110004</v>
      </c>
      <c r="EL40" t="s">
        <v>34</v>
      </c>
      <c r="EM40" t="s">
        <v>22</v>
      </c>
      <c r="EO40" t="s">
        <v>6</v>
      </c>
      <c r="EQ40">
        <v>0</v>
      </c>
      <c r="ER40">
        <v>7451.27</v>
      </c>
      <c r="ES40">
        <v>7451.27</v>
      </c>
      <c r="ET40">
        <v>0</v>
      </c>
      <c r="EU40">
        <v>0</v>
      </c>
      <c r="EV40">
        <v>0</v>
      </c>
      <c r="EW40">
        <v>0</v>
      </c>
      <c r="EX40">
        <v>0</v>
      </c>
      <c r="EZ40">
        <v>5</v>
      </c>
      <c r="FC40">
        <v>1</v>
      </c>
      <c r="FD40">
        <v>18</v>
      </c>
      <c r="FF40">
        <v>43277</v>
      </c>
      <c r="FQ40">
        <v>0</v>
      </c>
      <c r="FR40">
        <f t="shared" si="40"/>
        <v>96866.55</v>
      </c>
      <c r="FS40">
        <v>0</v>
      </c>
      <c r="FX40">
        <v>95</v>
      </c>
      <c r="FY40">
        <v>53</v>
      </c>
      <c r="GA40" t="s">
        <v>79</v>
      </c>
      <c r="GD40">
        <v>1</v>
      </c>
      <c r="GF40">
        <v>1881796521</v>
      </c>
      <c r="GG40">
        <v>2</v>
      </c>
      <c r="GH40">
        <v>3</v>
      </c>
      <c r="GI40">
        <v>3</v>
      </c>
      <c r="GJ40">
        <v>0</v>
      </c>
      <c r="GK40">
        <v>0</v>
      </c>
      <c r="GL40">
        <f t="shared" si="41"/>
        <v>0</v>
      </c>
      <c r="GM40">
        <f t="shared" si="42"/>
        <v>96866.55</v>
      </c>
      <c r="GN40">
        <f t="shared" si="43"/>
        <v>0</v>
      </c>
      <c r="GO40">
        <f t="shared" si="44"/>
        <v>0</v>
      </c>
      <c r="GP40">
        <f t="shared" si="45"/>
        <v>0</v>
      </c>
      <c r="GR40">
        <v>1</v>
      </c>
      <c r="GS40">
        <v>1</v>
      </c>
      <c r="GT40">
        <v>0</v>
      </c>
      <c r="GU40" t="s">
        <v>6</v>
      </c>
      <c r="GV40">
        <f t="shared" si="46"/>
        <v>0</v>
      </c>
      <c r="GW40">
        <v>1</v>
      </c>
      <c r="GX40">
        <f t="shared" si="47"/>
        <v>0</v>
      </c>
      <c r="HA40">
        <v>0</v>
      </c>
      <c r="HB40">
        <v>0</v>
      </c>
      <c r="HC40">
        <f t="shared" si="48"/>
        <v>0</v>
      </c>
      <c r="HE40" t="s">
        <v>29</v>
      </c>
      <c r="HF40" t="s">
        <v>29</v>
      </c>
      <c r="HM40" t="s">
        <v>6</v>
      </c>
      <c r="HN40" t="s">
        <v>6</v>
      </c>
      <c r="HO40" t="s">
        <v>6</v>
      </c>
      <c r="HP40" t="s">
        <v>6</v>
      </c>
      <c r="HQ40" t="s">
        <v>6</v>
      </c>
      <c r="IK40">
        <v>0</v>
      </c>
    </row>
    <row r="41" spans="1:245" x14ac:dyDescent="0.2">
      <c r="A41">
        <v>18</v>
      </c>
      <c r="B41">
        <v>1</v>
      </c>
      <c r="C41">
        <v>80</v>
      </c>
      <c r="E41" t="s">
        <v>80</v>
      </c>
      <c r="F41" t="s">
        <v>32</v>
      </c>
      <c r="G41" t="s">
        <v>81</v>
      </c>
      <c r="H41" t="s">
        <v>17</v>
      </c>
      <c r="I41">
        <f>I39*J41</f>
        <v>1.9999950000000002</v>
      </c>
      <c r="J41">
        <v>0.13333300000000001</v>
      </c>
      <c r="K41">
        <v>0.13333300000000001</v>
      </c>
      <c r="O41">
        <f t="shared" si="14"/>
        <v>11038.19</v>
      </c>
      <c r="P41">
        <f t="shared" si="15"/>
        <v>11038.19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40125201</v>
      </c>
      <c r="AB41">
        <f t="shared" si="25"/>
        <v>5519.11</v>
      </c>
      <c r="AC41">
        <f t="shared" si="26"/>
        <v>5519.11</v>
      </c>
      <c r="AD41">
        <f>ROUND((((ET41)-(EU41))+AE41),2)</f>
        <v>0</v>
      </c>
      <c r="AE41">
        <f t="shared" si="49"/>
        <v>0</v>
      </c>
      <c r="AF41">
        <f t="shared" si="49"/>
        <v>0</v>
      </c>
      <c r="AG41">
        <f t="shared" si="27"/>
        <v>0</v>
      </c>
      <c r="AH41">
        <f t="shared" si="50"/>
        <v>0</v>
      </c>
      <c r="AI41">
        <f t="shared" si="50"/>
        <v>0</v>
      </c>
      <c r="AJ41">
        <f t="shared" si="28"/>
        <v>0</v>
      </c>
      <c r="AK41">
        <v>5519.11</v>
      </c>
      <c r="AL41">
        <v>5519.11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95</v>
      </c>
      <c r="AU41">
        <v>53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6</v>
      </c>
      <c r="BE41" t="s">
        <v>6</v>
      </c>
      <c r="BF41" t="s">
        <v>6</v>
      </c>
      <c r="BG41" t="s">
        <v>6</v>
      </c>
      <c r="BH41">
        <v>3</v>
      </c>
      <c r="BI41">
        <v>3</v>
      </c>
      <c r="BJ41" t="s">
        <v>6</v>
      </c>
      <c r="BM41">
        <v>110004</v>
      </c>
      <c r="BN41">
        <v>0</v>
      </c>
      <c r="BO41" t="s">
        <v>6</v>
      </c>
      <c r="BP41">
        <v>0</v>
      </c>
      <c r="BQ41">
        <v>3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6</v>
      </c>
      <c r="BZ41">
        <v>95</v>
      </c>
      <c r="CA41">
        <v>53</v>
      </c>
      <c r="CB41" t="s">
        <v>6</v>
      </c>
      <c r="CE41">
        <v>0</v>
      </c>
      <c r="CF41">
        <v>0</v>
      </c>
      <c r="CG41">
        <v>0</v>
      </c>
      <c r="CM41">
        <v>0</v>
      </c>
      <c r="CN41" t="s">
        <v>6</v>
      </c>
      <c r="CO41">
        <v>0</v>
      </c>
      <c r="CP41">
        <f t="shared" si="29"/>
        <v>11038.19</v>
      </c>
      <c r="CQ41">
        <f t="shared" si="30"/>
        <v>5519.11</v>
      </c>
      <c r="CR41">
        <f t="shared" si="31"/>
        <v>0</v>
      </c>
      <c r="CS41">
        <f t="shared" si="32"/>
        <v>0</v>
      </c>
      <c r="CT41">
        <f t="shared" si="33"/>
        <v>0</v>
      </c>
      <c r="CU41">
        <f t="shared" si="34"/>
        <v>0</v>
      </c>
      <c r="CV41">
        <f t="shared" si="35"/>
        <v>0</v>
      </c>
      <c r="CW41">
        <f t="shared" si="36"/>
        <v>0</v>
      </c>
      <c r="CX41">
        <f t="shared" si="37"/>
        <v>0</v>
      </c>
      <c r="CY41">
        <f t="shared" si="38"/>
        <v>0</v>
      </c>
      <c r="CZ41">
        <f t="shared" si="39"/>
        <v>0</v>
      </c>
      <c r="DC41" t="s">
        <v>6</v>
      </c>
      <c r="DD41" t="s">
        <v>6</v>
      </c>
      <c r="DE41" t="s">
        <v>6</v>
      </c>
      <c r="DF41" t="s">
        <v>6</v>
      </c>
      <c r="DG41" t="s">
        <v>6</v>
      </c>
      <c r="DH41" t="s">
        <v>6</v>
      </c>
      <c r="DI41" t="s">
        <v>6</v>
      </c>
      <c r="DJ41" t="s">
        <v>6</v>
      </c>
      <c r="DK41" t="s">
        <v>6</v>
      </c>
      <c r="DL41" t="s">
        <v>6</v>
      </c>
      <c r="DM41" t="s">
        <v>6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17</v>
      </c>
      <c r="DW41" t="s">
        <v>17</v>
      </c>
      <c r="DX41">
        <v>1</v>
      </c>
      <c r="DZ41" t="s">
        <v>6</v>
      </c>
      <c r="EA41" t="s">
        <v>6</v>
      </c>
      <c r="EB41" t="s">
        <v>6</v>
      </c>
      <c r="EC41" t="s">
        <v>6</v>
      </c>
      <c r="EE41">
        <v>37056101</v>
      </c>
      <c r="EF41">
        <v>3</v>
      </c>
      <c r="EG41" t="s">
        <v>20</v>
      </c>
      <c r="EH41">
        <v>0</v>
      </c>
      <c r="EI41" t="s">
        <v>6</v>
      </c>
      <c r="EJ41">
        <v>2</v>
      </c>
      <c r="EK41">
        <v>110004</v>
      </c>
      <c r="EL41" t="s">
        <v>34</v>
      </c>
      <c r="EM41" t="s">
        <v>22</v>
      </c>
      <c r="EO41" t="s">
        <v>6</v>
      </c>
      <c r="EQ41">
        <v>0</v>
      </c>
      <c r="ER41">
        <v>5519.11</v>
      </c>
      <c r="ES41">
        <v>5519.11</v>
      </c>
      <c r="ET41">
        <v>0</v>
      </c>
      <c r="EU41">
        <v>0</v>
      </c>
      <c r="EV41">
        <v>0</v>
      </c>
      <c r="EW41">
        <v>0</v>
      </c>
      <c r="EX41">
        <v>0</v>
      </c>
      <c r="EZ41">
        <v>5</v>
      </c>
      <c r="FC41">
        <v>1</v>
      </c>
      <c r="FD41">
        <v>18</v>
      </c>
      <c r="FF41">
        <v>32055</v>
      </c>
      <c r="FQ41">
        <v>0</v>
      </c>
      <c r="FR41">
        <f t="shared" si="40"/>
        <v>11038.19</v>
      </c>
      <c r="FS41">
        <v>0</v>
      </c>
      <c r="FX41">
        <v>95</v>
      </c>
      <c r="FY41">
        <v>53</v>
      </c>
      <c r="GA41" t="s">
        <v>82</v>
      </c>
      <c r="GD41">
        <v>1</v>
      </c>
      <c r="GF41">
        <v>1560256362</v>
      </c>
      <c r="GG41">
        <v>2</v>
      </c>
      <c r="GH41">
        <v>3</v>
      </c>
      <c r="GI41">
        <v>3</v>
      </c>
      <c r="GJ41">
        <v>0</v>
      </c>
      <c r="GK41">
        <v>0</v>
      </c>
      <c r="GL41">
        <f t="shared" si="41"/>
        <v>0</v>
      </c>
      <c r="GM41">
        <f t="shared" si="42"/>
        <v>11038.19</v>
      </c>
      <c r="GN41">
        <f t="shared" si="43"/>
        <v>0</v>
      </c>
      <c r="GO41">
        <f t="shared" si="44"/>
        <v>0</v>
      </c>
      <c r="GP41">
        <f t="shared" si="45"/>
        <v>0</v>
      </c>
      <c r="GR41">
        <v>1</v>
      </c>
      <c r="GS41">
        <v>1</v>
      </c>
      <c r="GT41">
        <v>0</v>
      </c>
      <c r="GU41" t="s">
        <v>6</v>
      </c>
      <c r="GV41">
        <f t="shared" si="46"/>
        <v>0</v>
      </c>
      <c r="GW41">
        <v>1</v>
      </c>
      <c r="GX41">
        <f t="shared" si="47"/>
        <v>0</v>
      </c>
      <c r="HA41">
        <v>0</v>
      </c>
      <c r="HB41">
        <v>0</v>
      </c>
      <c r="HC41">
        <f t="shared" si="48"/>
        <v>0</v>
      </c>
      <c r="HE41" t="s">
        <v>29</v>
      </c>
      <c r="HF41" t="s">
        <v>29</v>
      </c>
      <c r="HM41" t="s">
        <v>6</v>
      </c>
      <c r="HN41" t="s">
        <v>6</v>
      </c>
      <c r="HO41" t="s">
        <v>6</v>
      </c>
      <c r="HP41" t="s">
        <v>6</v>
      </c>
      <c r="HQ41" t="s">
        <v>6</v>
      </c>
      <c r="IK41">
        <v>0</v>
      </c>
    </row>
    <row r="42" spans="1:245" x14ac:dyDescent="0.2">
      <c r="A42">
        <v>18</v>
      </c>
      <c r="B42">
        <v>1</v>
      </c>
      <c r="C42">
        <v>81</v>
      </c>
      <c r="E42" t="s">
        <v>83</v>
      </c>
      <c r="F42" t="s">
        <v>32</v>
      </c>
      <c r="G42" t="s">
        <v>84</v>
      </c>
      <c r="H42" t="s">
        <v>17</v>
      </c>
      <c r="I42">
        <f>I39*J42</f>
        <v>15</v>
      </c>
      <c r="J42">
        <v>1</v>
      </c>
      <c r="K42">
        <v>1</v>
      </c>
      <c r="O42">
        <f t="shared" si="14"/>
        <v>5464.95</v>
      </c>
      <c r="P42">
        <f t="shared" si="15"/>
        <v>5464.95</v>
      </c>
      <c r="Q42">
        <f t="shared" si="16"/>
        <v>0</v>
      </c>
      <c r="R42">
        <f t="shared" si="17"/>
        <v>0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2"/>
        <v>0</v>
      </c>
      <c r="X42">
        <f t="shared" si="23"/>
        <v>0</v>
      </c>
      <c r="Y42">
        <f t="shared" si="24"/>
        <v>0</v>
      </c>
      <c r="AA42">
        <v>40125201</v>
      </c>
      <c r="AB42">
        <f t="shared" si="25"/>
        <v>364.33</v>
      </c>
      <c r="AC42">
        <f t="shared" si="26"/>
        <v>364.33</v>
      </c>
      <c r="AD42">
        <f>ROUND((((ET42)-(EU42))+AE42),2)</f>
        <v>0</v>
      </c>
      <c r="AE42">
        <f t="shared" si="49"/>
        <v>0</v>
      </c>
      <c r="AF42">
        <f t="shared" si="49"/>
        <v>0</v>
      </c>
      <c r="AG42">
        <f t="shared" si="27"/>
        <v>0</v>
      </c>
      <c r="AH42">
        <f t="shared" si="50"/>
        <v>0</v>
      </c>
      <c r="AI42">
        <f t="shared" si="50"/>
        <v>0</v>
      </c>
      <c r="AJ42">
        <f t="shared" si="28"/>
        <v>0</v>
      </c>
      <c r="AK42">
        <v>364.33</v>
      </c>
      <c r="AL42">
        <v>364.33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95</v>
      </c>
      <c r="AU42">
        <v>53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D42" t="s">
        <v>6</v>
      </c>
      <c r="BE42" t="s">
        <v>6</v>
      </c>
      <c r="BF42" t="s">
        <v>6</v>
      </c>
      <c r="BG42" t="s">
        <v>6</v>
      </c>
      <c r="BH42">
        <v>3</v>
      </c>
      <c r="BI42">
        <v>3</v>
      </c>
      <c r="BJ42" t="s">
        <v>6</v>
      </c>
      <c r="BM42">
        <v>110004</v>
      </c>
      <c r="BN42">
        <v>0</v>
      </c>
      <c r="BO42" t="s">
        <v>6</v>
      </c>
      <c r="BP42">
        <v>0</v>
      </c>
      <c r="BQ42">
        <v>3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6</v>
      </c>
      <c r="BZ42">
        <v>95</v>
      </c>
      <c r="CA42">
        <v>53</v>
      </c>
      <c r="CB42" t="s">
        <v>6</v>
      </c>
      <c r="CE42">
        <v>0</v>
      </c>
      <c r="CF42">
        <v>0</v>
      </c>
      <c r="CG42">
        <v>0</v>
      </c>
      <c r="CM42">
        <v>0</v>
      </c>
      <c r="CN42" t="s">
        <v>6</v>
      </c>
      <c r="CO42">
        <v>0</v>
      </c>
      <c r="CP42">
        <f t="shared" si="29"/>
        <v>5464.95</v>
      </c>
      <c r="CQ42">
        <f t="shared" si="30"/>
        <v>364.33</v>
      </c>
      <c r="CR42">
        <f t="shared" si="31"/>
        <v>0</v>
      </c>
      <c r="CS42">
        <f t="shared" si="32"/>
        <v>0</v>
      </c>
      <c r="CT42">
        <f t="shared" si="33"/>
        <v>0</v>
      </c>
      <c r="CU42">
        <f t="shared" si="34"/>
        <v>0</v>
      </c>
      <c r="CV42">
        <f t="shared" si="35"/>
        <v>0</v>
      </c>
      <c r="CW42">
        <f t="shared" si="36"/>
        <v>0</v>
      </c>
      <c r="CX42">
        <f t="shared" si="37"/>
        <v>0</v>
      </c>
      <c r="CY42">
        <f t="shared" si="38"/>
        <v>0</v>
      </c>
      <c r="CZ42">
        <f t="shared" si="39"/>
        <v>0</v>
      </c>
      <c r="DC42" t="s">
        <v>6</v>
      </c>
      <c r="DD42" t="s">
        <v>6</v>
      </c>
      <c r="DE42" t="s">
        <v>6</v>
      </c>
      <c r="DF42" t="s">
        <v>6</v>
      </c>
      <c r="DG42" t="s">
        <v>6</v>
      </c>
      <c r="DH42" t="s">
        <v>6</v>
      </c>
      <c r="DI42" t="s">
        <v>6</v>
      </c>
      <c r="DJ42" t="s">
        <v>6</v>
      </c>
      <c r="DK42" t="s">
        <v>6</v>
      </c>
      <c r="DL42" t="s">
        <v>6</v>
      </c>
      <c r="DM42" t="s">
        <v>6</v>
      </c>
      <c r="DN42">
        <v>0</v>
      </c>
      <c r="DO42">
        <v>0</v>
      </c>
      <c r="DP42">
        <v>1</v>
      </c>
      <c r="DQ42">
        <v>1</v>
      </c>
      <c r="DU42">
        <v>1013</v>
      </c>
      <c r="DV42" t="s">
        <v>17</v>
      </c>
      <c r="DW42" t="s">
        <v>17</v>
      </c>
      <c r="DX42">
        <v>1</v>
      </c>
      <c r="DZ42" t="s">
        <v>6</v>
      </c>
      <c r="EA42" t="s">
        <v>6</v>
      </c>
      <c r="EB42" t="s">
        <v>6</v>
      </c>
      <c r="EC42" t="s">
        <v>6</v>
      </c>
      <c r="EE42">
        <v>37056101</v>
      </c>
      <c r="EF42">
        <v>3</v>
      </c>
      <c r="EG42" t="s">
        <v>20</v>
      </c>
      <c r="EH42">
        <v>0</v>
      </c>
      <c r="EI42" t="s">
        <v>6</v>
      </c>
      <c r="EJ42">
        <v>2</v>
      </c>
      <c r="EK42">
        <v>110004</v>
      </c>
      <c r="EL42" t="s">
        <v>34</v>
      </c>
      <c r="EM42" t="s">
        <v>22</v>
      </c>
      <c r="EO42" t="s">
        <v>6</v>
      </c>
      <c r="EQ42">
        <v>0</v>
      </c>
      <c r="ER42">
        <v>364.33</v>
      </c>
      <c r="ES42">
        <v>364.33</v>
      </c>
      <c r="ET42">
        <v>0</v>
      </c>
      <c r="EU42">
        <v>0</v>
      </c>
      <c r="EV42">
        <v>0</v>
      </c>
      <c r="EW42">
        <v>0</v>
      </c>
      <c r="EX42">
        <v>0</v>
      </c>
      <c r="EZ42">
        <v>5</v>
      </c>
      <c r="FC42">
        <v>1</v>
      </c>
      <c r="FD42">
        <v>18</v>
      </c>
      <c r="FF42">
        <v>2116</v>
      </c>
      <c r="FQ42">
        <v>0</v>
      </c>
      <c r="FR42">
        <f t="shared" si="40"/>
        <v>5464.95</v>
      </c>
      <c r="FS42">
        <v>0</v>
      </c>
      <c r="FX42">
        <v>95</v>
      </c>
      <c r="FY42">
        <v>53</v>
      </c>
      <c r="GA42" t="s">
        <v>85</v>
      </c>
      <c r="GD42">
        <v>1</v>
      </c>
      <c r="GF42">
        <v>1375316475</v>
      </c>
      <c r="GG42">
        <v>2</v>
      </c>
      <c r="GH42">
        <v>3</v>
      </c>
      <c r="GI42">
        <v>3</v>
      </c>
      <c r="GJ42">
        <v>0</v>
      </c>
      <c r="GK42">
        <v>0</v>
      </c>
      <c r="GL42">
        <f t="shared" si="41"/>
        <v>0</v>
      </c>
      <c r="GM42">
        <f t="shared" si="42"/>
        <v>5464.95</v>
      </c>
      <c r="GN42">
        <f t="shared" si="43"/>
        <v>0</v>
      </c>
      <c r="GO42">
        <f t="shared" si="44"/>
        <v>0</v>
      </c>
      <c r="GP42">
        <f t="shared" si="45"/>
        <v>0</v>
      </c>
      <c r="GR42">
        <v>1</v>
      </c>
      <c r="GS42">
        <v>1</v>
      </c>
      <c r="GT42">
        <v>0</v>
      </c>
      <c r="GU42" t="s">
        <v>6</v>
      </c>
      <c r="GV42">
        <f t="shared" si="46"/>
        <v>0</v>
      </c>
      <c r="GW42">
        <v>1</v>
      </c>
      <c r="GX42">
        <f t="shared" si="47"/>
        <v>0</v>
      </c>
      <c r="HA42">
        <v>0</v>
      </c>
      <c r="HB42">
        <v>0</v>
      </c>
      <c r="HC42">
        <f t="shared" si="48"/>
        <v>0</v>
      </c>
      <c r="HE42" t="s">
        <v>29</v>
      </c>
      <c r="HF42" t="s">
        <v>29</v>
      </c>
      <c r="HM42" t="s">
        <v>6</v>
      </c>
      <c r="HN42" t="s">
        <v>6</v>
      </c>
      <c r="HO42" t="s">
        <v>6</v>
      </c>
      <c r="HP42" t="s">
        <v>6</v>
      </c>
      <c r="HQ42" t="s">
        <v>6</v>
      </c>
      <c r="IK42">
        <v>0</v>
      </c>
    </row>
    <row r="43" spans="1:245" x14ac:dyDescent="0.2">
      <c r="A43">
        <v>17</v>
      </c>
      <c r="B43">
        <v>1</v>
      </c>
      <c r="C43">
        <f>ROW(SmtRes!A89)</f>
        <v>89</v>
      </c>
      <c r="D43">
        <f>ROW(EtalonRes!A77)</f>
        <v>77</v>
      </c>
      <c r="E43" t="s">
        <v>86</v>
      </c>
      <c r="F43" t="s">
        <v>87</v>
      </c>
      <c r="G43" t="s">
        <v>88</v>
      </c>
      <c r="H43" t="s">
        <v>17</v>
      </c>
      <c r="I43">
        <f>ROUND(ROUND(30,4),9)</f>
        <v>30</v>
      </c>
      <c r="J43">
        <v>0</v>
      </c>
      <c r="K43">
        <f>ROUND(ROUND(30,4),9)</f>
        <v>30</v>
      </c>
      <c r="O43">
        <f t="shared" si="14"/>
        <v>186</v>
      </c>
      <c r="P43">
        <f t="shared" si="15"/>
        <v>36</v>
      </c>
      <c r="Q43">
        <f t="shared" si="16"/>
        <v>33.6</v>
      </c>
      <c r="R43">
        <f t="shared" si="17"/>
        <v>0</v>
      </c>
      <c r="S43">
        <f t="shared" si="18"/>
        <v>116.4</v>
      </c>
      <c r="T43">
        <f t="shared" si="19"/>
        <v>0</v>
      </c>
      <c r="U43">
        <f t="shared" si="20"/>
        <v>12.074999999999999</v>
      </c>
      <c r="V43">
        <f t="shared" si="21"/>
        <v>0</v>
      </c>
      <c r="W43">
        <f t="shared" si="22"/>
        <v>0</v>
      </c>
      <c r="X43">
        <f t="shared" si="23"/>
        <v>104.76</v>
      </c>
      <c r="Y43">
        <f t="shared" si="24"/>
        <v>53.54</v>
      </c>
      <c r="AA43">
        <v>40125201</v>
      </c>
      <c r="AB43">
        <f t="shared" si="25"/>
        <v>6.2</v>
      </c>
      <c r="AC43">
        <f t="shared" si="26"/>
        <v>1.2</v>
      </c>
      <c r="AD43">
        <f>ROUND(((((ET43*1.15))-((EU43*1.15)))+AE43),2)</f>
        <v>1.1200000000000001</v>
      </c>
      <c r="AE43">
        <f>ROUND(((EU43*1.15)),2)</f>
        <v>0</v>
      </c>
      <c r="AF43">
        <f>ROUND(((EV43*1.15)),2)</f>
        <v>3.88</v>
      </c>
      <c r="AG43">
        <f t="shared" si="27"/>
        <v>0</v>
      </c>
      <c r="AH43">
        <f>((EW43*1.15))</f>
        <v>0.40249999999999997</v>
      </c>
      <c r="AI43">
        <f>((EX43*1.15))</f>
        <v>0</v>
      </c>
      <c r="AJ43">
        <f t="shared" si="28"/>
        <v>0</v>
      </c>
      <c r="AK43">
        <v>5.54</v>
      </c>
      <c r="AL43">
        <v>1.2</v>
      </c>
      <c r="AM43">
        <v>0.97</v>
      </c>
      <c r="AN43">
        <v>0</v>
      </c>
      <c r="AO43">
        <v>3.37</v>
      </c>
      <c r="AP43">
        <v>0</v>
      </c>
      <c r="AQ43">
        <v>0.35</v>
      </c>
      <c r="AR43">
        <v>0</v>
      </c>
      <c r="AS43">
        <v>0</v>
      </c>
      <c r="AT43">
        <v>90</v>
      </c>
      <c r="AU43">
        <v>46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1</v>
      </c>
      <c r="BD43" t="s">
        <v>6</v>
      </c>
      <c r="BE43" t="s">
        <v>6</v>
      </c>
      <c r="BF43" t="s">
        <v>6</v>
      </c>
      <c r="BG43" t="s">
        <v>6</v>
      </c>
      <c r="BH43">
        <v>0</v>
      </c>
      <c r="BI43">
        <v>2</v>
      </c>
      <c r="BJ43" t="s">
        <v>89</v>
      </c>
      <c r="BM43">
        <v>110011</v>
      </c>
      <c r="BN43">
        <v>0</v>
      </c>
      <c r="BO43" t="s">
        <v>6</v>
      </c>
      <c r="BP43">
        <v>0</v>
      </c>
      <c r="BQ43">
        <v>3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6</v>
      </c>
      <c r="BZ43">
        <v>90</v>
      </c>
      <c r="CA43">
        <v>46</v>
      </c>
      <c r="CB43" t="s">
        <v>6</v>
      </c>
      <c r="CE43">
        <v>0</v>
      </c>
      <c r="CF43">
        <v>0</v>
      </c>
      <c r="CG43">
        <v>0</v>
      </c>
      <c r="CM43">
        <v>0</v>
      </c>
      <c r="CN43" t="s">
        <v>541</v>
      </c>
      <c r="CO43">
        <v>0</v>
      </c>
      <c r="CP43">
        <f t="shared" si="29"/>
        <v>186</v>
      </c>
      <c r="CQ43">
        <f t="shared" si="30"/>
        <v>1.2</v>
      </c>
      <c r="CR43">
        <f t="shared" si="31"/>
        <v>1.1200000000000001</v>
      </c>
      <c r="CS43">
        <f t="shared" si="32"/>
        <v>0</v>
      </c>
      <c r="CT43">
        <f t="shared" si="33"/>
        <v>3.88</v>
      </c>
      <c r="CU43">
        <f t="shared" si="34"/>
        <v>0</v>
      </c>
      <c r="CV43">
        <f t="shared" si="35"/>
        <v>0.40249999999999997</v>
      </c>
      <c r="CW43">
        <f t="shared" si="36"/>
        <v>0</v>
      </c>
      <c r="CX43">
        <f t="shared" si="37"/>
        <v>0</v>
      </c>
      <c r="CY43">
        <f t="shared" si="38"/>
        <v>104.76</v>
      </c>
      <c r="CZ43">
        <f t="shared" si="39"/>
        <v>53.544000000000004</v>
      </c>
      <c r="DC43" t="s">
        <v>6</v>
      </c>
      <c r="DD43" t="s">
        <v>6</v>
      </c>
      <c r="DE43" t="s">
        <v>19</v>
      </c>
      <c r="DF43" t="s">
        <v>19</v>
      </c>
      <c r="DG43" t="s">
        <v>19</v>
      </c>
      <c r="DH43" t="s">
        <v>6</v>
      </c>
      <c r="DI43" t="s">
        <v>19</v>
      </c>
      <c r="DJ43" t="s">
        <v>19</v>
      </c>
      <c r="DK43" t="s">
        <v>6</v>
      </c>
      <c r="DL43" t="s">
        <v>6</v>
      </c>
      <c r="DM43" t="s">
        <v>6</v>
      </c>
      <c r="DN43">
        <v>0</v>
      </c>
      <c r="DO43">
        <v>0</v>
      </c>
      <c r="DP43">
        <v>1</v>
      </c>
      <c r="DQ43">
        <v>1</v>
      </c>
      <c r="DU43">
        <v>1013</v>
      </c>
      <c r="DV43" t="s">
        <v>17</v>
      </c>
      <c r="DW43" t="s">
        <v>17</v>
      </c>
      <c r="DX43">
        <v>1</v>
      </c>
      <c r="DZ43" t="s">
        <v>6</v>
      </c>
      <c r="EA43" t="s">
        <v>6</v>
      </c>
      <c r="EB43" t="s">
        <v>6</v>
      </c>
      <c r="EC43" t="s">
        <v>6</v>
      </c>
      <c r="EE43">
        <v>37056108</v>
      </c>
      <c r="EF43">
        <v>3</v>
      </c>
      <c r="EG43" t="s">
        <v>20</v>
      </c>
      <c r="EH43">
        <v>0</v>
      </c>
      <c r="EI43" t="s">
        <v>6</v>
      </c>
      <c r="EJ43">
        <v>2</v>
      </c>
      <c r="EK43">
        <v>110011</v>
      </c>
      <c r="EL43" t="s">
        <v>21</v>
      </c>
      <c r="EM43" t="s">
        <v>22</v>
      </c>
      <c r="EO43" t="s">
        <v>23</v>
      </c>
      <c r="EQ43">
        <v>0</v>
      </c>
      <c r="ER43">
        <v>5.54</v>
      </c>
      <c r="ES43">
        <v>1.2</v>
      </c>
      <c r="ET43">
        <v>0.97</v>
      </c>
      <c r="EU43">
        <v>0</v>
      </c>
      <c r="EV43">
        <v>3.37</v>
      </c>
      <c r="EW43">
        <v>0.35</v>
      </c>
      <c r="EX43">
        <v>0</v>
      </c>
      <c r="EY43">
        <v>0</v>
      </c>
      <c r="FQ43">
        <v>0</v>
      </c>
      <c r="FR43">
        <f t="shared" si="40"/>
        <v>0</v>
      </c>
      <c r="FS43">
        <v>0</v>
      </c>
      <c r="FX43">
        <v>90</v>
      </c>
      <c r="FY43">
        <v>46</v>
      </c>
      <c r="GA43" t="s">
        <v>6</v>
      </c>
      <c r="GD43">
        <v>1</v>
      </c>
      <c r="GF43">
        <v>-2016749796</v>
      </c>
      <c r="GG43">
        <v>2</v>
      </c>
      <c r="GH43">
        <v>1</v>
      </c>
      <c r="GI43">
        <v>-2</v>
      </c>
      <c r="GJ43">
        <v>0</v>
      </c>
      <c r="GK43">
        <v>0</v>
      </c>
      <c r="GL43">
        <f t="shared" si="41"/>
        <v>0</v>
      </c>
      <c r="GM43">
        <f t="shared" si="42"/>
        <v>344.3</v>
      </c>
      <c r="GN43">
        <f t="shared" si="43"/>
        <v>0</v>
      </c>
      <c r="GO43">
        <f t="shared" si="44"/>
        <v>344.3</v>
      </c>
      <c r="GP43">
        <f t="shared" si="45"/>
        <v>0</v>
      </c>
      <c r="GR43">
        <v>0</v>
      </c>
      <c r="GS43">
        <v>3</v>
      </c>
      <c r="GT43">
        <v>0</v>
      </c>
      <c r="GU43" t="s">
        <v>6</v>
      </c>
      <c r="GV43">
        <f t="shared" si="46"/>
        <v>0</v>
      </c>
      <c r="GW43">
        <v>1</v>
      </c>
      <c r="GX43">
        <f t="shared" si="47"/>
        <v>0</v>
      </c>
      <c r="HA43">
        <v>0</v>
      </c>
      <c r="HB43">
        <v>0</v>
      </c>
      <c r="HC43">
        <f t="shared" si="48"/>
        <v>0</v>
      </c>
      <c r="HE43" t="s">
        <v>6</v>
      </c>
      <c r="HF43" t="s">
        <v>6</v>
      </c>
      <c r="HM43" t="s">
        <v>6</v>
      </c>
      <c r="HN43" t="s">
        <v>6</v>
      </c>
      <c r="HO43" t="s">
        <v>6</v>
      </c>
      <c r="HP43" t="s">
        <v>6</v>
      </c>
      <c r="HQ43" t="s">
        <v>6</v>
      </c>
      <c r="IK43">
        <v>0</v>
      </c>
    </row>
    <row r="44" spans="1:245" x14ac:dyDescent="0.2">
      <c r="A44">
        <v>18</v>
      </c>
      <c r="B44">
        <v>1</v>
      </c>
      <c r="C44">
        <v>89</v>
      </c>
      <c r="E44" t="s">
        <v>90</v>
      </c>
      <c r="F44" t="s">
        <v>32</v>
      </c>
      <c r="G44" t="s">
        <v>91</v>
      </c>
      <c r="H44" t="s">
        <v>17</v>
      </c>
      <c r="I44">
        <f>I43*J44</f>
        <v>30</v>
      </c>
      <c r="J44">
        <v>1</v>
      </c>
      <c r="K44">
        <v>1</v>
      </c>
      <c r="O44">
        <f t="shared" si="14"/>
        <v>3351.9</v>
      </c>
      <c r="P44">
        <f t="shared" si="15"/>
        <v>3351.9</v>
      </c>
      <c r="Q44">
        <f t="shared" si="16"/>
        <v>0</v>
      </c>
      <c r="R44">
        <f t="shared" si="17"/>
        <v>0</v>
      </c>
      <c r="S44">
        <f t="shared" si="18"/>
        <v>0</v>
      </c>
      <c r="T44">
        <f t="shared" si="19"/>
        <v>0</v>
      </c>
      <c r="U44">
        <f t="shared" si="20"/>
        <v>0</v>
      </c>
      <c r="V44">
        <f t="shared" si="21"/>
        <v>0</v>
      </c>
      <c r="W44">
        <f t="shared" si="22"/>
        <v>0</v>
      </c>
      <c r="X44">
        <f t="shared" si="23"/>
        <v>0</v>
      </c>
      <c r="Y44">
        <f t="shared" si="24"/>
        <v>0</v>
      </c>
      <c r="AA44">
        <v>40125201</v>
      </c>
      <c r="AB44">
        <f t="shared" si="25"/>
        <v>111.73</v>
      </c>
      <c r="AC44">
        <f t="shared" si="26"/>
        <v>111.73</v>
      </c>
      <c r="AD44">
        <f>ROUND((((ET44)-(EU44))+AE44),2)</f>
        <v>0</v>
      </c>
      <c r="AE44">
        <f>ROUND((EU44),2)</f>
        <v>0</v>
      </c>
      <c r="AF44">
        <f>ROUND((EV44),2)</f>
        <v>0</v>
      </c>
      <c r="AG44">
        <f t="shared" si="27"/>
        <v>0</v>
      </c>
      <c r="AH44">
        <f>(EW44)</f>
        <v>0</v>
      </c>
      <c r="AI44">
        <f>(EX44)</f>
        <v>0</v>
      </c>
      <c r="AJ44">
        <f t="shared" si="28"/>
        <v>0</v>
      </c>
      <c r="AK44">
        <v>111.73</v>
      </c>
      <c r="AL44">
        <v>111.73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95</v>
      </c>
      <c r="AU44">
        <v>53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6</v>
      </c>
      <c r="BE44" t="s">
        <v>6</v>
      </c>
      <c r="BF44" t="s">
        <v>6</v>
      </c>
      <c r="BG44" t="s">
        <v>6</v>
      </c>
      <c r="BH44">
        <v>3</v>
      </c>
      <c r="BI44">
        <v>2</v>
      </c>
      <c r="BJ44" t="s">
        <v>6</v>
      </c>
      <c r="BM44">
        <v>110004</v>
      </c>
      <c r="BN44">
        <v>0</v>
      </c>
      <c r="BO44" t="s">
        <v>6</v>
      </c>
      <c r="BP44">
        <v>0</v>
      </c>
      <c r="BQ44">
        <v>3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6</v>
      </c>
      <c r="BZ44">
        <v>95</v>
      </c>
      <c r="CA44">
        <v>53</v>
      </c>
      <c r="CB44" t="s">
        <v>6</v>
      </c>
      <c r="CE44">
        <v>0</v>
      </c>
      <c r="CF44">
        <v>0</v>
      </c>
      <c r="CG44">
        <v>0</v>
      </c>
      <c r="CM44">
        <v>0</v>
      </c>
      <c r="CN44" t="s">
        <v>6</v>
      </c>
      <c r="CO44">
        <v>0</v>
      </c>
      <c r="CP44">
        <f t="shared" si="29"/>
        <v>3351.9</v>
      </c>
      <c r="CQ44">
        <f t="shared" si="30"/>
        <v>111.73</v>
      </c>
      <c r="CR44">
        <f t="shared" si="31"/>
        <v>0</v>
      </c>
      <c r="CS44">
        <f t="shared" si="32"/>
        <v>0</v>
      </c>
      <c r="CT44">
        <f t="shared" si="33"/>
        <v>0</v>
      </c>
      <c r="CU44">
        <f t="shared" si="34"/>
        <v>0</v>
      </c>
      <c r="CV44">
        <f t="shared" si="35"/>
        <v>0</v>
      </c>
      <c r="CW44">
        <f t="shared" si="36"/>
        <v>0</v>
      </c>
      <c r="CX44">
        <f t="shared" si="37"/>
        <v>0</v>
      </c>
      <c r="CY44">
        <f t="shared" si="38"/>
        <v>0</v>
      </c>
      <c r="CZ44">
        <f t="shared" si="39"/>
        <v>0</v>
      </c>
      <c r="DC44" t="s">
        <v>6</v>
      </c>
      <c r="DD44" t="s">
        <v>6</v>
      </c>
      <c r="DE44" t="s">
        <v>6</v>
      </c>
      <c r="DF44" t="s">
        <v>6</v>
      </c>
      <c r="DG44" t="s">
        <v>6</v>
      </c>
      <c r="DH44" t="s">
        <v>6</v>
      </c>
      <c r="DI44" t="s">
        <v>6</v>
      </c>
      <c r="DJ44" t="s">
        <v>6</v>
      </c>
      <c r="DK44" t="s">
        <v>6</v>
      </c>
      <c r="DL44" t="s">
        <v>6</v>
      </c>
      <c r="DM44" t="s">
        <v>6</v>
      </c>
      <c r="DN44">
        <v>0</v>
      </c>
      <c r="DO44">
        <v>0</v>
      </c>
      <c r="DP44">
        <v>1</v>
      </c>
      <c r="DQ44">
        <v>1</v>
      </c>
      <c r="DU44">
        <v>1013</v>
      </c>
      <c r="DV44" t="s">
        <v>17</v>
      </c>
      <c r="DW44" t="s">
        <v>17</v>
      </c>
      <c r="DX44">
        <v>1</v>
      </c>
      <c r="DZ44" t="s">
        <v>6</v>
      </c>
      <c r="EA44" t="s">
        <v>6</v>
      </c>
      <c r="EB44" t="s">
        <v>6</v>
      </c>
      <c r="EC44" t="s">
        <v>6</v>
      </c>
      <c r="EE44">
        <v>37056101</v>
      </c>
      <c r="EF44">
        <v>3</v>
      </c>
      <c r="EG44" t="s">
        <v>20</v>
      </c>
      <c r="EH44">
        <v>0</v>
      </c>
      <c r="EI44" t="s">
        <v>6</v>
      </c>
      <c r="EJ44">
        <v>2</v>
      </c>
      <c r="EK44">
        <v>110004</v>
      </c>
      <c r="EL44" t="s">
        <v>34</v>
      </c>
      <c r="EM44" t="s">
        <v>22</v>
      </c>
      <c r="EO44" t="s">
        <v>6</v>
      </c>
      <c r="EQ44">
        <v>0</v>
      </c>
      <c r="ER44">
        <v>111.73</v>
      </c>
      <c r="ES44">
        <v>111.73</v>
      </c>
      <c r="ET44">
        <v>0</v>
      </c>
      <c r="EU44">
        <v>0</v>
      </c>
      <c r="EV44">
        <v>0</v>
      </c>
      <c r="EW44">
        <v>0</v>
      </c>
      <c r="EX44">
        <v>0</v>
      </c>
      <c r="EZ44">
        <v>5</v>
      </c>
      <c r="FC44">
        <v>1</v>
      </c>
      <c r="FD44">
        <v>18</v>
      </c>
      <c r="FF44">
        <v>1574.1</v>
      </c>
      <c r="FQ44">
        <v>0</v>
      </c>
      <c r="FR44">
        <f t="shared" si="40"/>
        <v>0</v>
      </c>
      <c r="FS44">
        <v>0</v>
      </c>
      <c r="FX44">
        <v>95</v>
      </c>
      <c r="FY44">
        <v>53</v>
      </c>
      <c r="GA44" t="s">
        <v>92</v>
      </c>
      <c r="GD44">
        <v>1</v>
      </c>
      <c r="GF44">
        <v>1176103429</v>
      </c>
      <c r="GG44">
        <v>2</v>
      </c>
      <c r="GH44">
        <v>3</v>
      </c>
      <c r="GI44">
        <v>3</v>
      </c>
      <c r="GJ44">
        <v>0</v>
      </c>
      <c r="GK44">
        <v>0</v>
      </c>
      <c r="GL44">
        <f t="shared" si="41"/>
        <v>0</v>
      </c>
      <c r="GM44">
        <f t="shared" si="42"/>
        <v>3351.9</v>
      </c>
      <c r="GN44">
        <f t="shared" si="43"/>
        <v>0</v>
      </c>
      <c r="GO44">
        <f t="shared" si="44"/>
        <v>3351.9</v>
      </c>
      <c r="GP44">
        <f t="shared" si="45"/>
        <v>0</v>
      </c>
      <c r="GR44">
        <v>1</v>
      </c>
      <c r="GS44">
        <v>1</v>
      </c>
      <c r="GT44">
        <v>0</v>
      </c>
      <c r="GU44" t="s">
        <v>6</v>
      </c>
      <c r="GV44">
        <f t="shared" si="46"/>
        <v>0</v>
      </c>
      <c r="GW44">
        <v>1</v>
      </c>
      <c r="GX44">
        <f t="shared" si="47"/>
        <v>0</v>
      </c>
      <c r="HA44">
        <v>0</v>
      </c>
      <c r="HB44">
        <v>0</v>
      </c>
      <c r="HC44">
        <f t="shared" si="48"/>
        <v>0</v>
      </c>
      <c r="HE44" t="s">
        <v>29</v>
      </c>
      <c r="HF44" t="s">
        <v>29</v>
      </c>
      <c r="HM44" t="s">
        <v>6</v>
      </c>
      <c r="HN44" t="s">
        <v>6</v>
      </c>
      <c r="HO44" t="s">
        <v>6</v>
      </c>
      <c r="HP44" t="s">
        <v>6</v>
      </c>
      <c r="HQ44" t="s">
        <v>6</v>
      </c>
      <c r="IK44">
        <v>0</v>
      </c>
    </row>
    <row r="45" spans="1:245" x14ac:dyDescent="0.2">
      <c r="A45">
        <v>17</v>
      </c>
      <c r="B45">
        <v>1</v>
      </c>
      <c r="C45">
        <f>ROW(SmtRes!A98)</f>
        <v>98</v>
      </c>
      <c r="D45">
        <f>ROW(EtalonRes!A85)</f>
        <v>85</v>
      </c>
      <c r="E45" t="s">
        <v>93</v>
      </c>
      <c r="F45" t="s">
        <v>94</v>
      </c>
      <c r="G45" t="s">
        <v>95</v>
      </c>
      <c r="H45" t="s">
        <v>96</v>
      </c>
      <c r="I45">
        <f>ROUND(ROUND(2.2,4),9)</f>
        <v>2.2000000000000002</v>
      </c>
      <c r="J45">
        <v>0</v>
      </c>
      <c r="K45">
        <f>ROUND(ROUND(2.2,4),9)</f>
        <v>2.2000000000000002</v>
      </c>
      <c r="O45">
        <f t="shared" si="14"/>
        <v>579.9</v>
      </c>
      <c r="P45">
        <f t="shared" si="15"/>
        <v>41.56</v>
      </c>
      <c r="Q45">
        <f t="shared" si="16"/>
        <v>85.51</v>
      </c>
      <c r="R45">
        <f t="shared" si="17"/>
        <v>5.72</v>
      </c>
      <c r="S45">
        <f t="shared" si="18"/>
        <v>452.83</v>
      </c>
      <c r="T45">
        <f t="shared" si="19"/>
        <v>0</v>
      </c>
      <c r="U45">
        <f t="shared" si="20"/>
        <v>48.171199999999999</v>
      </c>
      <c r="V45">
        <f t="shared" si="21"/>
        <v>0.45540000000000003</v>
      </c>
      <c r="W45">
        <f t="shared" si="22"/>
        <v>0</v>
      </c>
      <c r="X45">
        <f t="shared" si="23"/>
        <v>444.79</v>
      </c>
      <c r="Y45">
        <f t="shared" si="24"/>
        <v>233.86</v>
      </c>
      <c r="AA45">
        <v>40125201</v>
      </c>
      <c r="AB45">
        <f t="shared" si="25"/>
        <v>263.58999999999997</v>
      </c>
      <c r="AC45">
        <f t="shared" si="26"/>
        <v>18.89</v>
      </c>
      <c r="AD45">
        <f>ROUND(((((ET45*1.15))-((EU45*1.15)))+AE45),2)</f>
        <v>38.869999999999997</v>
      </c>
      <c r="AE45">
        <f>ROUND(((EU45*1.15)),2)</f>
        <v>2.6</v>
      </c>
      <c r="AF45">
        <f>ROUND(((EV45*1.15)),2)</f>
        <v>205.83</v>
      </c>
      <c r="AG45">
        <f t="shared" si="27"/>
        <v>0</v>
      </c>
      <c r="AH45">
        <f>((EW45*1.15))</f>
        <v>21.895999999999997</v>
      </c>
      <c r="AI45">
        <f>((EX45*1.15))</f>
        <v>0.20699999999999999</v>
      </c>
      <c r="AJ45">
        <f t="shared" si="28"/>
        <v>0</v>
      </c>
      <c r="AK45">
        <v>231.67</v>
      </c>
      <c r="AL45">
        <v>18.89</v>
      </c>
      <c r="AM45">
        <v>33.799999999999997</v>
      </c>
      <c r="AN45">
        <v>2.2599999999999998</v>
      </c>
      <c r="AO45">
        <v>178.98</v>
      </c>
      <c r="AP45">
        <v>0</v>
      </c>
      <c r="AQ45">
        <v>19.04</v>
      </c>
      <c r="AR45">
        <v>0.18</v>
      </c>
      <c r="AS45">
        <v>0</v>
      </c>
      <c r="AT45">
        <v>97</v>
      </c>
      <c r="AU45">
        <v>51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6</v>
      </c>
      <c r="BE45" t="s">
        <v>6</v>
      </c>
      <c r="BF45" t="s">
        <v>6</v>
      </c>
      <c r="BG45" t="s">
        <v>6</v>
      </c>
      <c r="BH45">
        <v>0</v>
      </c>
      <c r="BI45">
        <v>2</v>
      </c>
      <c r="BJ45" t="s">
        <v>97</v>
      </c>
      <c r="BM45">
        <v>108001</v>
      </c>
      <c r="BN45">
        <v>0</v>
      </c>
      <c r="BO45" t="s">
        <v>6</v>
      </c>
      <c r="BP45">
        <v>0</v>
      </c>
      <c r="BQ45">
        <v>3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6</v>
      </c>
      <c r="BZ45">
        <v>97</v>
      </c>
      <c r="CA45">
        <v>51</v>
      </c>
      <c r="CB45" t="s">
        <v>6</v>
      </c>
      <c r="CE45">
        <v>0</v>
      </c>
      <c r="CF45">
        <v>0</v>
      </c>
      <c r="CG45">
        <v>0</v>
      </c>
      <c r="CM45">
        <v>0</v>
      </c>
      <c r="CN45" t="s">
        <v>541</v>
      </c>
      <c r="CO45">
        <v>0</v>
      </c>
      <c r="CP45">
        <f t="shared" si="29"/>
        <v>579.9</v>
      </c>
      <c r="CQ45">
        <f t="shared" si="30"/>
        <v>18.89</v>
      </c>
      <c r="CR45">
        <f t="shared" si="31"/>
        <v>38.869999999999997</v>
      </c>
      <c r="CS45">
        <f t="shared" si="32"/>
        <v>2.6</v>
      </c>
      <c r="CT45">
        <f t="shared" si="33"/>
        <v>205.83</v>
      </c>
      <c r="CU45">
        <f t="shared" si="34"/>
        <v>0</v>
      </c>
      <c r="CV45">
        <f t="shared" si="35"/>
        <v>21.895999999999997</v>
      </c>
      <c r="CW45">
        <f t="shared" si="36"/>
        <v>0.20699999999999999</v>
      </c>
      <c r="CX45">
        <f t="shared" si="37"/>
        <v>0</v>
      </c>
      <c r="CY45">
        <f t="shared" si="38"/>
        <v>444.79349999999999</v>
      </c>
      <c r="CZ45">
        <f t="shared" si="39"/>
        <v>233.8605</v>
      </c>
      <c r="DC45" t="s">
        <v>6</v>
      </c>
      <c r="DD45" t="s">
        <v>6</v>
      </c>
      <c r="DE45" t="s">
        <v>19</v>
      </c>
      <c r="DF45" t="s">
        <v>19</v>
      </c>
      <c r="DG45" t="s">
        <v>19</v>
      </c>
      <c r="DH45" t="s">
        <v>6</v>
      </c>
      <c r="DI45" t="s">
        <v>19</v>
      </c>
      <c r="DJ45" t="s">
        <v>19</v>
      </c>
      <c r="DK45" t="s">
        <v>6</v>
      </c>
      <c r="DL45" t="s">
        <v>6</v>
      </c>
      <c r="DM45" t="s">
        <v>6</v>
      </c>
      <c r="DN45">
        <v>0</v>
      </c>
      <c r="DO45">
        <v>0</v>
      </c>
      <c r="DP45">
        <v>1</v>
      </c>
      <c r="DQ45">
        <v>1</v>
      </c>
      <c r="DU45">
        <v>1003</v>
      </c>
      <c r="DV45" t="s">
        <v>96</v>
      </c>
      <c r="DW45" t="s">
        <v>96</v>
      </c>
      <c r="DX45">
        <v>100</v>
      </c>
      <c r="DZ45" t="s">
        <v>6</v>
      </c>
      <c r="EA45" t="s">
        <v>6</v>
      </c>
      <c r="EB45" t="s">
        <v>6</v>
      </c>
      <c r="EC45" t="s">
        <v>6</v>
      </c>
      <c r="EE45">
        <v>37056096</v>
      </c>
      <c r="EF45">
        <v>3</v>
      </c>
      <c r="EG45" t="s">
        <v>20</v>
      </c>
      <c r="EH45">
        <v>0</v>
      </c>
      <c r="EI45" t="s">
        <v>6</v>
      </c>
      <c r="EJ45">
        <v>2</v>
      </c>
      <c r="EK45">
        <v>108001</v>
      </c>
      <c r="EL45" t="s">
        <v>98</v>
      </c>
      <c r="EM45" t="s">
        <v>99</v>
      </c>
      <c r="EO45" t="s">
        <v>23</v>
      </c>
      <c r="EQ45">
        <v>0</v>
      </c>
      <c r="ER45">
        <v>231.67</v>
      </c>
      <c r="ES45">
        <v>18.89</v>
      </c>
      <c r="ET45">
        <v>33.799999999999997</v>
      </c>
      <c r="EU45">
        <v>2.2599999999999998</v>
      </c>
      <c r="EV45">
        <v>178.98</v>
      </c>
      <c r="EW45">
        <v>19.04</v>
      </c>
      <c r="EX45">
        <v>0.18</v>
      </c>
      <c r="EY45">
        <v>0</v>
      </c>
      <c r="FQ45">
        <v>0</v>
      </c>
      <c r="FR45">
        <f t="shared" si="40"/>
        <v>0</v>
      </c>
      <c r="FS45">
        <v>0</v>
      </c>
      <c r="FX45">
        <v>97</v>
      </c>
      <c r="FY45">
        <v>51</v>
      </c>
      <c r="GA45" t="s">
        <v>6</v>
      </c>
      <c r="GD45">
        <v>1</v>
      </c>
      <c r="GF45">
        <v>1102174062</v>
      </c>
      <c r="GG45">
        <v>2</v>
      </c>
      <c r="GH45">
        <v>1</v>
      </c>
      <c r="GI45">
        <v>-2</v>
      </c>
      <c r="GJ45">
        <v>0</v>
      </c>
      <c r="GK45">
        <v>0</v>
      </c>
      <c r="GL45">
        <f t="shared" si="41"/>
        <v>0</v>
      </c>
      <c r="GM45">
        <f t="shared" si="42"/>
        <v>1258.55</v>
      </c>
      <c r="GN45">
        <f t="shared" si="43"/>
        <v>0</v>
      </c>
      <c r="GO45">
        <f t="shared" si="44"/>
        <v>1258.55</v>
      </c>
      <c r="GP45">
        <f t="shared" si="45"/>
        <v>0</v>
      </c>
      <c r="GR45">
        <v>0</v>
      </c>
      <c r="GS45">
        <v>3</v>
      </c>
      <c r="GT45">
        <v>0</v>
      </c>
      <c r="GU45" t="s">
        <v>6</v>
      </c>
      <c r="GV45">
        <f t="shared" si="46"/>
        <v>0</v>
      </c>
      <c r="GW45">
        <v>1</v>
      </c>
      <c r="GX45">
        <f t="shared" si="47"/>
        <v>0</v>
      </c>
      <c r="HA45">
        <v>0</v>
      </c>
      <c r="HB45">
        <v>0</v>
      </c>
      <c r="HC45">
        <f t="shared" si="48"/>
        <v>0</v>
      </c>
      <c r="HE45" t="s">
        <v>6</v>
      </c>
      <c r="HF45" t="s">
        <v>6</v>
      </c>
      <c r="HM45" t="s">
        <v>6</v>
      </c>
      <c r="HN45" t="s">
        <v>6</v>
      </c>
      <c r="HO45" t="s">
        <v>6</v>
      </c>
      <c r="HP45" t="s">
        <v>6</v>
      </c>
      <c r="HQ45" t="s">
        <v>6</v>
      </c>
      <c r="IK45">
        <v>0</v>
      </c>
    </row>
    <row r="46" spans="1:245" x14ac:dyDescent="0.2">
      <c r="A46">
        <v>18</v>
      </c>
      <c r="B46">
        <v>1</v>
      </c>
      <c r="C46">
        <v>97</v>
      </c>
      <c r="E46" t="s">
        <v>100</v>
      </c>
      <c r="F46" t="s">
        <v>101</v>
      </c>
      <c r="G46" t="s">
        <v>102</v>
      </c>
      <c r="H46" t="s">
        <v>103</v>
      </c>
      <c r="I46">
        <f>I45*J46</f>
        <v>2200</v>
      </c>
      <c r="J46">
        <v>999.99999999999989</v>
      </c>
      <c r="K46">
        <v>1000</v>
      </c>
      <c r="O46">
        <f t="shared" si="14"/>
        <v>18810</v>
      </c>
      <c r="P46">
        <f t="shared" si="15"/>
        <v>18810</v>
      </c>
      <c r="Q46">
        <f t="shared" si="16"/>
        <v>0</v>
      </c>
      <c r="R46">
        <f t="shared" si="17"/>
        <v>0</v>
      </c>
      <c r="S46">
        <f t="shared" si="18"/>
        <v>0</v>
      </c>
      <c r="T46">
        <f t="shared" si="19"/>
        <v>0</v>
      </c>
      <c r="U46">
        <f t="shared" si="20"/>
        <v>0</v>
      </c>
      <c r="V46">
        <f t="shared" si="21"/>
        <v>0</v>
      </c>
      <c r="W46">
        <f t="shared" si="22"/>
        <v>0</v>
      </c>
      <c r="X46">
        <f t="shared" si="23"/>
        <v>0</v>
      </c>
      <c r="Y46">
        <f t="shared" si="24"/>
        <v>0</v>
      </c>
      <c r="AA46">
        <v>40125201</v>
      </c>
      <c r="AB46">
        <f t="shared" si="25"/>
        <v>8.5500000000000007</v>
      </c>
      <c r="AC46">
        <f t="shared" si="26"/>
        <v>8.5500000000000007</v>
      </c>
      <c r="AD46">
        <f>ROUND((((ET46)-(EU46))+AE46),2)</f>
        <v>0</v>
      </c>
      <c r="AE46">
        <f>ROUND((EU46),2)</f>
        <v>0</v>
      </c>
      <c r="AF46">
        <f>ROUND((EV46),2)</f>
        <v>0</v>
      </c>
      <c r="AG46">
        <f t="shared" si="27"/>
        <v>0</v>
      </c>
      <c r="AH46">
        <f>(EW46)</f>
        <v>0</v>
      </c>
      <c r="AI46">
        <f>(EX46)</f>
        <v>0</v>
      </c>
      <c r="AJ46">
        <f t="shared" si="28"/>
        <v>0</v>
      </c>
      <c r="AK46">
        <v>8.5500000000000007</v>
      </c>
      <c r="AL46">
        <v>8.5500000000000007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97</v>
      </c>
      <c r="AU46">
        <v>51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D46" t="s">
        <v>6</v>
      </c>
      <c r="BE46" t="s">
        <v>6</v>
      </c>
      <c r="BF46" t="s">
        <v>6</v>
      </c>
      <c r="BG46" t="s">
        <v>6</v>
      </c>
      <c r="BH46">
        <v>3</v>
      </c>
      <c r="BI46">
        <v>2</v>
      </c>
      <c r="BJ46" t="s">
        <v>104</v>
      </c>
      <c r="BM46">
        <v>108001</v>
      </c>
      <c r="BN46">
        <v>0</v>
      </c>
      <c r="BO46" t="s">
        <v>6</v>
      </c>
      <c r="BP46">
        <v>0</v>
      </c>
      <c r="BQ46">
        <v>3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6</v>
      </c>
      <c r="BZ46">
        <v>97</v>
      </c>
      <c r="CA46">
        <v>51</v>
      </c>
      <c r="CB46" t="s">
        <v>6</v>
      </c>
      <c r="CE46">
        <v>0</v>
      </c>
      <c r="CF46">
        <v>0</v>
      </c>
      <c r="CG46">
        <v>0</v>
      </c>
      <c r="CM46">
        <v>0</v>
      </c>
      <c r="CN46" t="s">
        <v>6</v>
      </c>
      <c r="CO46">
        <v>0</v>
      </c>
      <c r="CP46">
        <f t="shared" si="29"/>
        <v>18810</v>
      </c>
      <c r="CQ46">
        <f t="shared" si="30"/>
        <v>8.5500000000000007</v>
      </c>
      <c r="CR46">
        <f t="shared" si="31"/>
        <v>0</v>
      </c>
      <c r="CS46">
        <f t="shared" si="32"/>
        <v>0</v>
      </c>
      <c r="CT46">
        <f t="shared" si="33"/>
        <v>0</v>
      </c>
      <c r="CU46">
        <f t="shared" si="34"/>
        <v>0</v>
      </c>
      <c r="CV46">
        <f t="shared" si="35"/>
        <v>0</v>
      </c>
      <c r="CW46">
        <f t="shared" si="36"/>
        <v>0</v>
      </c>
      <c r="CX46">
        <f t="shared" si="37"/>
        <v>0</v>
      </c>
      <c r="CY46">
        <f t="shared" si="38"/>
        <v>0</v>
      </c>
      <c r="CZ46">
        <f t="shared" si="39"/>
        <v>0</v>
      </c>
      <c r="DC46" t="s">
        <v>6</v>
      </c>
      <c r="DD46" t="s">
        <v>6</v>
      </c>
      <c r="DE46" t="s">
        <v>6</v>
      </c>
      <c r="DF46" t="s">
        <v>6</v>
      </c>
      <c r="DG46" t="s">
        <v>6</v>
      </c>
      <c r="DH46" t="s">
        <v>6</v>
      </c>
      <c r="DI46" t="s">
        <v>6</v>
      </c>
      <c r="DJ46" t="s">
        <v>6</v>
      </c>
      <c r="DK46" t="s">
        <v>6</v>
      </c>
      <c r="DL46" t="s">
        <v>6</v>
      </c>
      <c r="DM46" t="s">
        <v>6</v>
      </c>
      <c r="DN46">
        <v>0</v>
      </c>
      <c r="DO46">
        <v>0</v>
      </c>
      <c r="DP46">
        <v>1</v>
      </c>
      <c r="DQ46">
        <v>1</v>
      </c>
      <c r="DU46">
        <v>1003</v>
      </c>
      <c r="DV46" t="s">
        <v>103</v>
      </c>
      <c r="DW46" t="s">
        <v>103</v>
      </c>
      <c r="DX46">
        <v>1</v>
      </c>
      <c r="DZ46" t="s">
        <v>6</v>
      </c>
      <c r="EA46" t="s">
        <v>6</v>
      </c>
      <c r="EB46" t="s">
        <v>6</v>
      </c>
      <c r="EC46" t="s">
        <v>6</v>
      </c>
      <c r="EE46">
        <v>37056096</v>
      </c>
      <c r="EF46">
        <v>3</v>
      </c>
      <c r="EG46" t="s">
        <v>20</v>
      </c>
      <c r="EH46">
        <v>0</v>
      </c>
      <c r="EI46" t="s">
        <v>6</v>
      </c>
      <c r="EJ46">
        <v>2</v>
      </c>
      <c r="EK46">
        <v>108001</v>
      </c>
      <c r="EL46" t="s">
        <v>98</v>
      </c>
      <c r="EM46" t="s">
        <v>99</v>
      </c>
      <c r="EO46" t="s">
        <v>6</v>
      </c>
      <c r="EQ46">
        <v>0</v>
      </c>
      <c r="ER46">
        <v>8.5500000000000007</v>
      </c>
      <c r="ES46">
        <v>8.5500000000000007</v>
      </c>
      <c r="ET46">
        <v>0</v>
      </c>
      <c r="EU46">
        <v>0</v>
      </c>
      <c r="EV46">
        <v>0</v>
      </c>
      <c r="EW46">
        <v>0</v>
      </c>
      <c r="EX46">
        <v>0</v>
      </c>
      <c r="FQ46">
        <v>0</v>
      </c>
      <c r="FR46">
        <f t="shared" si="40"/>
        <v>0</v>
      </c>
      <c r="FS46">
        <v>0</v>
      </c>
      <c r="FX46">
        <v>97</v>
      </c>
      <c r="FY46">
        <v>51</v>
      </c>
      <c r="GA46" t="s">
        <v>6</v>
      </c>
      <c r="GD46">
        <v>1</v>
      </c>
      <c r="GF46">
        <v>-983198955</v>
      </c>
      <c r="GG46">
        <v>2</v>
      </c>
      <c r="GH46">
        <v>1</v>
      </c>
      <c r="GI46">
        <v>-2</v>
      </c>
      <c r="GJ46">
        <v>0</v>
      </c>
      <c r="GK46">
        <v>0</v>
      </c>
      <c r="GL46">
        <f t="shared" si="41"/>
        <v>0</v>
      </c>
      <c r="GM46">
        <f t="shared" si="42"/>
        <v>18810</v>
      </c>
      <c r="GN46">
        <f t="shared" si="43"/>
        <v>0</v>
      </c>
      <c r="GO46">
        <f t="shared" si="44"/>
        <v>18810</v>
      </c>
      <c r="GP46">
        <f t="shared" si="45"/>
        <v>0</v>
      </c>
      <c r="GR46">
        <v>0</v>
      </c>
      <c r="GS46">
        <v>3</v>
      </c>
      <c r="GT46">
        <v>0</v>
      </c>
      <c r="GU46" t="s">
        <v>6</v>
      </c>
      <c r="GV46">
        <f t="shared" si="46"/>
        <v>0</v>
      </c>
      <c r="GW46">
        <v>1</v>
      </c>
      <c r="GX46">
        <f t="shared" si="47"/>
        <v>0</v>
      </c>
      <c r="HA46">
        <v>0</v>
      </c>
      <c r="HB46">
        <v>0</v>
      </c>
      <c r="HC46">
        <f t="shared" si="48"/>
        <v>0</v>
      </c>
      <c r="HE46" t="s">
        <v>6</v>
      </c>
      <c r="HF46" t="s">
        <v>6</v>
      </c>
      <c r="HM46" t="s">
        <v>6</v>
      </c>
      <c r="HN46" t="s">
        <v>6</v>
      </c>
      <c r="HO46" t="s">
        <v>6</v>
      </c>
      <c r="HP46" t="s">
        <v>6</v>
      </c>
      <c r="HQ46" t="s">
        <v>6</v>
      </c>
      <c r="IK46">
        <v>0</v>
      </c>
    </row>
    <row r="47" spans="1:245" x14ac:dyDescent="0.2">
      <c r="A47">
        <v>17</v>
      </c>
      <c r="B47">
        <v>1</v>
      </c>
      <c r="C47">
        <f>ROW(SmtRes!A109)</f>
        <v>109</v>
      </c>
      <c r="D47">
        <f>ROW(EtalonRes!A95)</f>
        <v>95</v>
      </c>
      <c r="E47" t="s">
        <v>105</v>
      </c>
      <c r="F47" t="s">
        <v>106</v>
      </c>
      <c r="G47" t="s">
        <v>107</v>
      </c>
      <c r="H47" t="s">
        <v>96</v>
      </c>
      <c r="I47">
        <f>ROUND(ROUND(31,4),9)</f>
        <v>31</v>
      </c>
      <c r="J47">
        <v>0</v>
      </c>
      <c r="K47">
        <f>ROUND(ROUND(31,4),9)</f>
        <v>31</v>
      </c>
      <c r="O47">
        <f t="shared" si="14"/>
        <v>2384.52</v>
      </c>
      <c r="P47">
        <f t="shared" si="15"/>
        <v>448.88</v>
      </c>
      <c r="Q47">
        <f t="shared" si="16"/>
        <v>129.27000000000001</v>
      </c>
      <c r="R47">
        <f t="shared" si="17"/>
        <v>17.98</v>
      </c>
      <c r="S47">
        <f t="shared" si="18"/>
        <v>1806.37</v>
      </c>
      <c r="T47">
        <f t="shared" si="19"/>
        <v>0</v>
      </c>
      <c r="U47">
        <f t="shared" si="20"/>
        <v>192.15349999999998</v>
      </c>
      <c r="V47">
        <f t="shared" si="21"/>
        <v>1.4259999999999999</v>
      </c>
      <c r="W47">
        <f t="shared" si="22"/>
        <v>0</v>
      </c>
      <c r="X47">
        <f t="shared" si="23"/>
        <v>1769.62</v>
      </c>
      <c r="Y47">
        <f t="shared" si="24"/>
        <v>930.42</v>
      </c>
      <c r="AA47">
        <v>40125201</v>
      </c>
      <c r="AB47">
        <f t="shared" si="25"/>
        <v>76.92</v>
      </c>
      <c r="AC47">
        <f t="shared" si="26"/>
        <v>14.48</v>
      </c>
      <c r="AD47">
        <f>ROUND(((((ET47*1.15))-((EU47*1.15)))+AE47),2)</f>
        <v>4.17</v>
      </c>
      <c r="AE47">
        <f>ROUND(((EU47*1.15)),2)</f>
        <v>0.57999999999999996</v>
      </c>
      <c r="AF47">
        <f>ROUND(((EV47*1.15)),2)</f>
        <v>58.27</v>
      </c>
      <c r="AG47">
        <f t="shared" si="27"/>
        <v>0</v>
      </c>
      <c r="AH47">
        <f>((EW47*1.15))</f>
        <v>6.1984999999999992</v>
      </c>
      <c r="AI47">
        <f>((EX47*1.15))</f>
        <v>4.5999999999999999E-2</v>
      </c>
      <c r="AJ47">
        <f t="shared" si="28"/>
        <v>0</v>
      </c>
      <c r="AK47">
        <v>68.77</v>
      </c>
      <c r="AL47">
        <v>14.48</v>
      </c>
      <c r="AM47">
        <v>3.62</v>
      </c>
      <c r="AN47">
        <v>0.5</v>
      </c>
      <c r="AO47">
        <v>50.67</v>
      </c>
      <c r="AP47">
        <v>0</v>
      </c>
      <c r="AQ47">
        <v>5.39</v>
      </c>
      <c r="AR47">
        <v>0.04</v>
      </c>
      <c r="AS47">
        <v>0</v>
      </c>
      <c r="AT47">
        <v>97</v>
      </c>
      <c r="AU47">
        <v>51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6</v>
      </c>
      <c r="BE47" t="s">
        <v>6</v>
      </c>
      <c r="BF47" t="s">
        <v>6</v>
      </c>
      <c r="BG47" t="s">
        <v>6</v>
      </c>
      <c r="BH47">
        <v>0</v>
      </c>
      <c r="BI47">
        <v>2</v>
      </c>
      <c r="BJ47" t="s">
        <v>108</v>
      </c>
      <c r="BM47">
        <v>108001</v>
      </c>
      <c r="BN47">
        <v>0</v>
      </c>
      <c r="BO47" t="s">
        <v>6</v>
      </c>
      <c r="BP47">
        <v>0</v>
      </c>
      <c r="BQ47">
        <v>3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6</v>
      </c>
      <c r="BZ47">
        <v>97</v>
      </c>
      <c r="CA47">
        <v>51</v>
      </c>
      <c r="CB47" t="s">
        <v>6</v>
      </c>
      <c r="CE47">
        <v>0</v>
      </c>
      <c r="CF47">
        <v>0</v>
      </c>
      <c r="CG47">
        <v>0</v>
      </c>
      <c r="CM47">
        <v>0</v>
      </c>
      <c r="CN47" t="s">
        <v>541</v>
      </c>
      <c r="CO47">
        <v>0</v>
      </c>
      <c r="CP47">
        <f t="shared" si="29"/>
        <v>2384.52</v>
      </c>
      <c r="CQ47">
        <f t="shared" si="30"/>
        <v>14.48</v>
      </c>
      <c r="CR47">
        <f t="shared" si="31"/>
        <v>4.17</v>
      </c>
      <c r="CS47">
        <f t="shared" si="32"/>
        <v>0.57999999999999996</v>
      </c>
      <c r="CT47">
        <f t="shared" si="33"/>
        <v>58.27</v>
      </c>
      <c r="CU47">
        <f t="shared" si="34"/>
        <v>0</v>
      </c>
      <c r="CV47">
        <f t="shared" si="35"/>
        <v>6.1984999999999992</v>
      </c>
      <c r="CW47">
        <f t="shared" si="36"/>
        <v>4.5999999999999999E-2</v>
      </c>
      <c r="CX47">
        <f t="shared" si="37"/>
        <v>0</v>
      </c>
      <c r="CY47">
        <f t="shared" si="38"/>
        <v>1769.6194999999998</v>
      </c>
      <c r="CZ47">
        <f t="shared" si="39"/>
        <v>930.41849999999988</v>
      </c>
      <c r="DC47" t="s">
        <v>6</v>
      </c>
      <c r="DD47" t="s">
        <v>6</v>
      </c>
      <c r="DE47" t="s">
        <v>19</v>
      </c>
      <c r="DF47" t="s">
        <v>19</v>
      </c>
      <c r="DG47" t="s">
        <v>19</v>
      </c>
      <c r="DH47" t="s">
        <v>6</v>
      </c>
      <c r="DI47" t="s">
        <v>19</v>
      </c>
      <c r="DJ47" t="s">
        <v>19</v>
      </c>
      <c r="DK47" t="s">
        <v>6</v>
      </c>
      <c r="DL47" t="s">
        <v>6</v>
      </c>
      <c r="DM47" t="s">
        <v>6</v>
      </c>
      <c r="DN47">
        <v>0</v>
      </c>
      <c r="DO47">
        <v>0</v>
      </c>
      <c r="DP47">
        <v>1</v>
      </c>
      <c r="DQ47">
        <v>1</v>
      </c>
      <c r="DU47">
        <v>1003</v>
      </c>
      <c r="DV47" t="s">
        <v>96</v>
      </c>
      <c r="DW47" t="s">
        <v>96</v>
      </c>
      <c r="DX47">
        <v>100</v>
      </c>
      <c r="DZ47" t="s">
        <v>6</v>
      </c>
      <c r="EA47" t="s">
        <v>6</v>
      </c>
      <c r="EB47" t="s">
        <v>6</v>
      </c>
      <c r="EC47" t="s">
        <v>6</v>
      </c>
      <c r="EE47">
        <v>37056096</v>
      </c>
      <c r="EF47">
        <v>3</v>
      </c>
      <c r="EG47" t="s">
        <v>20</v>
      </c>
      <c r="EH47">
        <v>0</v>
      </c>
      <c r="EI47" t="s">
        <v>6</v>
      </c>
      <c r="EJ47">
        <v>2</v>
      </c>
      <c r="EK47">
        <v>108001</v>
      </c>
      <c r="EL47" t="s">
        <v>98</v>
      </c>
      <c r="EM47" t="s">
        <v>99</v>
      </c>
      <c r="EO47" t="s">
        <v>23</v>
      </c>
      <c r="EQ47">
        <v>0</v>
      </c>
      <c r="ER47">
        <v>68.77</v>
      </c>
      <c r="ES47">
        <v>14.48</v>
      </c>
      <c r="ET47">
        <v>3.62</v>
      </c>
      <c r="EU47">
        <v>0.5</v>
      </c>
      <c r="EV47">
        <v>50.67</v>
      </c>
      <c r="EW47">
        <v>5.39</v>
      </c>
      <c r="EX47">
        <v>0.04</v>
      </c>
      <c r="EY47">
        <v>0</v>
      </c>
      <c r="FQ47">
        <v>0</v>
      </c>
      <c r="FR47">
        <f t="shared" si="40"/>
        <v>0</v>
      </c>
      <c r="FS47">
        <v>0</v>
      </c>
      <c r="FX47">
        <v>97</v>
      </c>
      <c r="FY47">
        <v>51</v>
      </c>
      <c r="GA47" t="s">
        <v>6</v>
      </c>
      <c r="GD47">
        <v>1</v>
      </c>
      <c r="GF47">
        <v>-1885526365</v>
      </c>
      <c r="GG47">
        <v>2</v>
      </c>
      <c r="GH47">
        <v>1</v>
      </c>
      <c r="GI47">
        <v>-2</v>
      </c>
      <c r="GJ47">
        <v>0</v>
      </c>
      <c r="GK47">
        <v>0</v>
      </c>
      <c r="GL47">
        <f t="shared" si="41"/>
        <v>0</v>
      </c>
      <c r="GM47">
        <f t="shared" si="42"/>
        <v>5084.5600000000004</v>
      </c>
      <c r="GN47">
        <f t="shared" si="43"/>
        <v>0</v>
      </c>
      <c r="GO47">
        <f t="shared" si="44"/>
        <v>5084.5600000000004</v>
      </c>
      <c r="GP47">
        <f t="shared" si="45"/>
        <v>0</v>
      </c>
      <c r="GR47">
        <v>0</v>
      </c>
      <c r="GS47">
        <v>3</v>
      </c>
      <c r="GT47">
        <v>0</v>
      </c>
      <c r="GU47" t="s">
        <v>6</v>
      </c>
      <c r="GV47">
        <f t="shared" si="46"/>
        <v>0</v>
      </c>
      <c r="GW47">
        <v>1</v>
      </c>
      <c r="GX47">
        <f t="shared" si="47"/>
        <v>0</v>
      </c>
      <c r="HA47">
        <v>0</v>
      </c>
      <c r="HB47">
        <v>0</v>
      </c>
      <c r="HC47">
        <f t="shared" si="48"/>
        <v>0</v>
      </c>
      <c r="HE47" t="s">
        <v>6</v>
      </c>
      <c r="HF47" t="s">
        <v>6</v>
      </c>
      <c r="HM47" t="s">
        <v>6</v>
      </c>
      <c r="HN47" t="s">
        <v>6</v>
      </c>
      <c r="HO47" t="s">
        <v>6</v>
      </c>
      <c r="HP47" t="s">
        <v>6</v>
      </c>
      <c r="HQ47" t="s">
        <v>6</v>
      </c>
      <c r="IK47">
        <v>0</v>
      </c>
    </row>
    <row r="48" spans="1:245" x14ac:dyDescent="0.2">
      <c r="A48">
        <v>18</v>
      </c>
      <c r="B48">
        <v>1</v>
      </c>
      <c r="C48">
        <v>108</v>
      </c>
      <c r="E48" t="s">
        <v>109</v>
      </c>
      <c r="F48" t="s">
        <v>110</v>
      </c>
      <c r="G48" t="s">
        <v>111</v>
      </c>
      <c r="H48" t="s">
        <v>112</v>
      </c>
      <c r="I48">
        <f>I47*J48</f>
        <v>3.1619999999999999</v>
      </c>
      <c r="J48">
        <v>0.10199999999999999</v>
      </c>
      <c r="K48">
        <v>0.10199999999999999</v>
      </c>
      <c r="O48">
        <f t="shared" si="14"/>
        <v>29195.38</v>
      </c>
      <c r="P48">
        <f t="shared" si="15"/>
        <v>29195.38</v>
      </c>
      <c r="Q48">
        <f t="shared" si="16"/>
        <v>0</v>
      </c>
      <c r="R48">
        <f t="shared" si="17"/>
        <v>0</v>
      </c>
      <c r="S48">
        <f t="shared" si="18"/>
        <v>0</v>
      </c>
      <c r="T48">
        <f t="shared" si="19"/>
        <v>0</v>
      </c>
      <c r="U48">
        <f t="shared" si="20"/>
        <v>0</v>
      </c>
      <c r="V48">
        <f t="shared" si="21"/>
        <v>0</v>
      </c>
      <c r="W48">
        <f t="shared" si="22"/>
        <v>0</v>
      </c>
      <c r="X48">
        <f t="shared" si="23"/>
        <v>0</v>
      </c>
      <c r="Y48">
        <f t="shared" si="24"/>
        <v>0</v>
      </c>
      <c r="AA48">
        <v>40125201</v>
      </c>
      <c r="AB48">
        <f t="shared" si="25"/>
        <v>9233.2000000000007</v>
      </c>
      <c r="AC48">
        <f t="shared" si="26"/>
        <v>9233.2000000000007</v>
      </c>
      <c r="AD48">
        <f>ROUND((((ET48)-(EU48))+AE48),2)</f>
        <v>0</v>
      </c>
      <c r="AE48">
        <f>ROUND((EU48),2)</f>
        <v>0</v>
      </c>
      <c r="AF48">
        <f>ROUND((EV48),2)</f>
        <v>0</v>
      </c>
      <c r="AG48">
        <f t="shared" si="27"/>
        <v>0</v>
      </c>
      <c r="AH48">
        <f>(EW48)</f>
        <v>0</v>
      </c>
      <c r="AI48">
        <f>(EX48)</f>
        <v>0</v>
      </c>
      <c r="AJ48">
        <f t="shared" si="28"/>
        <v>0</v>
      </c>
      <c r="AK48">
        <v>9233.2000000000007</v>
      </c>
      <c r="AL48">
        <v>9233.2000000000007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97</v>
      </c>
      <c r="AU48">
        <v>51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6</v>
      </c>
      <c r="BE48" t="s">
        <v>6</v>
      </c>
      <c r="BF48" t="s">
        <v>6</v>
      </c>
      <c r="BG48" t="s">
        <v>6</v>
      </c>
      <c r="BH48">
        <v>3</v>
      </c>
      <c r="BI48">
        <v>2</v>
      </c>
      <c r="BJ48" t="s">
        <v>113</v>
      </c>
      <c r="BM48">
        <v>108001</v>
      </c>
      <c r="BN48">
        <v>0</v>
      </c>
      <c r="BO48" t="s">
        <v>6</v>
      </c>
      <c r="BP48">
        <v>0</v>
      </c>
      <c r="BQ48">
        <v>3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6</v>
      </c>
      <c r="BZ48">
        <v>97</v>
      </c>
      <c r="CA48">
        <v>51</v>
      </c>
      <c r="CB48" t="s">
        <v>6</v>
      </c>
      <c r="CE48">
        <v>0</v>
      </c>
      <c r="CF48">
        <v>0</v>
      </c>
      <c r="CG48">
        <v>0</v>
      </c>
      <c r="CM48">
        <v>0</v>
      </c>
      <c r="CN48" t="s">
        <v>6</v>
      </c>
      <c r="CO48">
        <v>0</v>
      </c>
      <c r="CP48">
        <f t="shared" si="29"/>
        <v>29195.38</v>
      </c>
      <c r="CQ48">
        <f t="shared" si="30"/>
        <v>9233.2000000000007</v>
      </c>
      <c r="CR48">
        <f t="shared" si="31"/>
        <v>0</v>
      </c>
      <c r="CS48">
        <f t="shared" si="32"/>
        <v>0</v>
      </c>
      <c r="CT48">
        <f t="shared" si="33"/>
        <v>0</v>
      </c>
      <c r="CU48">
        <f t="shared" si="34"/>
        <v>0</v>
      </c>
      <c r="CV48">
        <f t="shared" si="35"/>
        <v>0</v>
      </c>
      <c r="CW48">
        <f t="shared" si="36"/>
        <v>0</v>
      </c>
      <c r="CX48">
        <f t="shared" si="37"/>
        <v>0</v>
      </c>
      <c r="CY48">
        <f t="shared" si="38"/>
        <v>0</v>
      </c>
      <c r="CZ48">
        <f t="shared" si="39"/>
        <v>0</v>
      </c>
      <c r="DC48" t="s">
        <v>6</v>
      </c>
      <c r="DD48" t="s">
        <v>6</v>
      </c>
      <c r="DE48" t="s">
        <v>6</v>
      </c>
      <c r="DF48" t="s">
        <v>6</v>
      </c>
      <c r="DG48" t="s">
        <v>6</v>
      </c>
      <c r="DH48" t="s">
        <v>6</v>
      </c>
      <c r="DI48" t="s">
        <v>6</v>
      </c>
      <c r="DJ48" t="s">
        <v>6</v>
      </c>
      <c r="DK48" t="s">
        <v>6</v>
      </c>
      <c r="DL48" t="s">
        <v>6</v>
      </c>
      <c r="DM48" t="s">
        <v>6</v>
      </c>
      <c r="DN48">
        <v>0</v>
      </c>
      <c r="DO48">
        <v>0</v>
      </c>
      <c r="DP48">
        <v>1</v>
      </c>
      <c r="DQ48">
        <v>1</v>
      </c>
      <c r="DU48">
        <v>1013</v>
      </c>
      <c r="DV48" t="s">
        <v>112</v>
      </c>
      <c r="DW48" t="s">
        <v>114</v>
      </c>
      <c r="DX48">
        <v>1</v>
      </c>
      <c r="DZ48" t="s">
        <v>6</v>
      </c>
      <c r="EA48" t="s">
        <v>6</v>
      </c>
      <c r="EB48" t="s">
        <v>6</v>
      </c>
      <c r="EC48" t="s">
        <v>6</v>
      </c>
      <c r="EE48">
        <v>37056096</v>
      </c>
      <c r="EF48">
        <v>3</v>
      </c>
      <c r="EG48" t="s">
        <v>20</v>
      </c>
      <c r="EH48">
        <v>0</v>
      </c>
      <c r="EI48" t="s">
        <v>6</v>
      </c>
      <c r="EJ48">
        <v>2</v>
      </c>
      <c r="EK48">
        <v>108001</v>
      </c>
      <c r="EL48" t="s">
        <v>98</v>
      </c>
      <c r="EM48" t="s">
        <v>99</v>
      </c>
      <c r="EO48" t="s">
        <v>6</v>
      </c>
      <c r="EQ48">
        <v>0</v>
      </c>
      <c r="ER48">
        <v>9233.2000000000007</v>
      </c>
      <c r="ES48">
        <v>9233.2000000000007</v>
      </c>
      <c r="ET48">
        <v>0</v>
      </c>
      <c r="EU48">
        <v>0</v>
      </c>
      <c r="EV48">
        <v>0</v>
      </c>
      <c r="EW48">
        <v>0</v>
      </c>
      <c r="EX48">
        <v>0</v>
      </c>
      <c r="FQ48">
        <v>0</v>
      </c>
      <c r="FR48">
        <f t="shared" si="40"/>
        <v>0</v>
      </c>
      <c r="FS48">
        <v>0</v>
      </c>
      <c r="FX48">
        <v>97</v>
      </c>
      <c r="FY48">
        <v>51</v>
      </c>
      <c r="GA48" t="s">
        <v>6</v>
      </c>
      <c r="GD48">
        <v>1</v>
      </c>
      <c r="GF48">
        <v>-399822427</v>
      </c>
      <c r="GG48">
        <v>2</v>
      </c>
      <c r="GH48">
        <v>1</v>
      </c>
      <c r="GI48">
        <v>-2</v>
      </c>
      <c r="GJ48">
        <v>0</v>
      </c>
      <c r="GK48">
        <v>0</v>
      </c>
      <c r="GL48">
        <f t="shared" si="41"/>
        <v>0</v>
      </c>
      <c r="GM48">
        <f t="shared" si="42"/>
        <v>29195.38</v>
      </c>
      <c r="GN48">
        <f t="shared" si="43"/>
        <v>0</v>
      </c>
      <c r="GO48">
        <f t="shared" si="44"/>
        <v>29195.38</v>
      </c>
      <c r="GP48">
        <f t="shared" si="45"/>
        <v>0</v>
      </c>
      <c r="GR48">
        <v>0</v>
      </c>
      <c r="GS48">
        <v>3</v>
      </c>
      <c r="GT48">
        <v>0</v>
      </c>
      <c r="GU48" t="s">
        <v>6</v>
      </c>
      <c r="GV48">
        <f t="shared" si="46"/>
        <v>0</v>
      </c>
      <c r="GW48">
        <v>1</v>
      </c>
      <c r="GX48">
        <f t="shared" si="47"/>
        <v>0</v>
      </c>
      <c r="HA48">
        <v>0</v>
      </c>
      <c r="HB48">
        <v>0</v>
      </c>
      <c r="HC48">
        <f t="shared" si="48"/>
        <v>0</v>
      </c>
      <c r="HE48" t="s">
        <v>6</v>
      </c>
      <c r="HF48" t="s">
        <v>6</v>
      </c>
      <c r="HM48" t="s">
        <v>6</v>
      </c>
      <c r="HN48" t="s">
        <v>6</v>
      </c>
      <c r="HO48" t="s">
        <v>6</v>
      </c>
      <c r="HP48" t="s">
        <v>6</v>
      </c>
      <c r="HQ48" t="s">
        <v>6</v>
      </c>
      <c r="IK48">
        <v>0</v>
      </c>
    </row>
    <row r="49" spans="1:245" x14ac:dyDescent="0.2">
      <c r="A49">
        <v>17</v>
      </c>
      <c r="B49">
        <v>1</v>
      </c>
      <c r="C49">
        <f>ROW(SmtRes!A120)</f>
        <v>120</v>
      </c>
      <c r="D49">
        <f>ROW(EtalonRes!A105)</f>
        <v>105</v>
      </c>
      <c r="E49" t="s">
        <v>115</v>
      </c>
      <c r="F49" t="s">
        <v>116</v>
      </c>
      <c r="G49" t="s">
        <v>117</v>
      </c>
      <c r="H49" t="s">
        <v>96</v>
      </c>
      <c r="I49">
        <f>ROUND(ROUND(24,4),9)</f>
        <v>24</v>
      </c>
      <c r="J49">
        <v>0</v>
      </c>
      <c r="K49">
        <f>ROUND(ROUND(24,4),9)</f>
        <v>24</v>
      </c>
      <c r="O49">
        <f t="shared" si="14"/>
        <v>2326.3200000000002</v>
      </c>
      <c r="P49">
        <f t="shared" si="15"/>
        <v>544.55999999999995</v>
      </c>
      <c r="Q49">
        <f t="shared" si="16"/>
        <v>149.76</v>
      </c>
      <c r="R49">
        <f t="shared" si="17"/>
        <v>20.88</v>
      </c>
      <c r="S49">
        <f t="shared" si="18"/>
        <v>1632</v>
      </c>
      <c r="T49">
        <f t="shared" si="19"/>
        <v>0</v>
      </c>
      <c r="U49">
        <f t="shared" si="20"/>
        <v>173.60399999999998</v>
      </c>
      <c r="V49">
        <f t="shared" si="21"/>
        <v>1.6559999999999997</v>
      </c>
      <c r="W49">
        <f t="shared" si="22"/>
        <v>0</v>
      </c>
      <c r="X49">
        <f t="shared" si="23"/>
        <v>1603.29</v>
      </c>
      <c r="Y49">
        <f t="shared" si="24"/>
        <v>842.97</v>
      </c>
      <c r="AA49">
        <v>40125201</v>
      </c>
      <c r="AB49">
        <f t="shared" si="25"/>
        <v>96.93</v>
      </c>
      <c r="AC49">
        <f t="shared" si="26"/>
        <v>22.69</v>
      </c>
      <c r="AD49">
        <f>ROUND(((((ET49*1.15))-((EU49*1.15)))+AE49),2)</f>
        <v>6.24</v>
      </c>
      <c r="AE49">
        <f>ROUND(((EU49*1.15)),2)</f>
        <v>0.87</v>
      </c>
      <c r="AF49">
        <f>ROUND(((EV49*1.15)),2)</f>
        <v>68</v>
      </c>
      <c r="AG49">
        <f t="shared" si="27"/>
        <v>0</v>
      </c>
      <c r="AH49">
        <f>((EW49*1.15))</f>
        <v>7.2334999999999994</v>
      </c>
      <c r="AI49">
        <f>((EX49*1.15))</f>
        <v>6.8999999999999992E-2</v>
      </c>
      <c r="AJ49">
        <f t="shared" si="28"/>
        <v>0</v>
      </c>
      <c r="AK49">
        <v>87.25</v>
      </c>
      <c r="AL49">
        <v>22.69</v>
      </c>
      <c r="AM49">
        <v>5.43</v>
      </c>
      <c r="AN49">
        <v>0.76</v>
      </c>
      <c r="AO49">
        <v>59.13</v>
      </c>
      <c r="AP49">
        <v>0</v>
      </c>
      <c r="AQ49">
        <v>6.29</v>
      </c>
      <c r="AR49">
        <v>0.06</v>
      </c>
      <c r="AS49">
        <v>0</v>
      </c>
      <c r="AT49">
        <v>97</v>
      </c>
      <c r="AU49">
        <v>51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6</v>
      </c>
      <c r="BE49" t="s">
        <v>6</v>
      </c>
      <c r="BF49" t="s">
        <v>6</v>
      </c>
      <c r="BG49" t="s">
        <v>6</v>
      </c>
      <c r="BH49">
        <v>0</v>
      </c>
      <c r="BI49">
        <v>2</v>
      </c>
      <c r="BJ49" t="s">
        <v>118</v>
      </c>
      <c r="BM49">
        <v>108001</v>
      </c>
      <c r="BN49">
        <v>0</v>
      </c>
      <c r="BO49" t="s">
        <v>6</v>
      </c>
      <c r="BP49">
        <v>0</v>
      </c>
      <c r="BQ49">
        <v>3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6</v>
      </c>
      <c r="BZ49">
        <v>97</v>
      </c>
      <c r="CA49">
        <v>51</v>
      </c>
      <c r="CB49" t="s">
        <v>6</v>
      </c>
      <c r="CE49">
        <v>0</v>
      </c>
      <c r="CF49">
        <v>0</v>
      </c>
      <c r="CG49">
        <v>0</v>
      </c>
      <c r="CM49">
        <v>0</v>
      </c>
      <c r="CN49" t="s">
        <v>541</v>
      </c>
      <c r="CO49">
        <v>0</v>
      </c>
      <c r="CP49">
        <f t="shared" si="29"/>
        <v>2326.3199999999997</v>
      </c>
      <c r="CQ49">
        <f t="shared" si="30"/>
        <v>22.69</v>
      </c>
      <c r="CR49">
        <f t="shared" si="31"/>
        <v>6.24</v>
      </c>
      <c r="CS49">
        <f t="shared" si="32"/>
        <v>0.87</v>
      </c>
      <c r="CT49">
        <f t="shared" si="33"/>
        <v>68</v>
      </c>
      <c r="CU49">
        <f t="shared" si="34"/>
        <v>0</v>
      </c>
      <c r="CV49">
        <f t="shared" si="35"/>
        <v>7.2334999999999994</v>
      </c>
      <c r="CW49">
        <f t="shared" si="36"/>
        <v>6.8999999999999992E-2</v>
      </c>
      <c r="CX49">
        <f t="shared" si="37"/>
        <v>0</v>
      </c>
      <c r="CY49">
        <f t="shared" si="38"/>
        <v>1603.2936000000002</v>
      </c>
      <c r="CZ49">
        <f t="shared" si="39"/>
        <v>842.9688000000001</v>
      </c>
      <c r="DC49" t="s">
        <v>6</v>
      </c>
      <c r="DD49" t="s">
        <v>6</v>
      </c>
      <c r="DE49" t="s">
        <v>19</v>
      </c>
      <c r="DF49" t="s">
        <v>19</v>
      </c>
      <c r="DG49" t="s">
        <v>19</v>
      </c>
      <c r="DH49" t="s">
        <v>6</v>
      </c>
      <c r="DI49" t="s">
        <v>19</v>
      </c>
      <c r="DJ49" t="s">
        <v>19</v>
      </c>
      <c r="DK49" t="s">
        <v>6</v>
      </c>
      <c r="DL49" t="s">
        <v>6</v>
      </c>
      <c r="DM49" t="s">
        <v>6</v>
      </c>
      <c r="DN49">
        <v>0</v>
      </c>
      <c r="DO49">
        <v>0</v>
      </c>
      <c r="DP49">
        <v>1</v>
      </c>
      <c r="DQ49">
        <v>1</v>
      </c>
      <c r="DU49">
        <v>1003</v>
      </c>
      <c r="DV49" t="s">
        <v>96</v>
      </c>
      <c r="DW49" t="s">
        <v>96</v>
      </c>
      <c r="DX49">
        <v>100</v>
      </c>
      <c r="DZ49" t="s">
        <v>6</v>
      </c>
      <c r="EA49" t="s">
        <v>6</v>
      </c>
      <c r="EB49" t="s">
        <v>6</v>
      </c>
      <c r="EC49" t="s">
        <v>6</v>
      </c>
      <c r="EE49">
        <v>37056096</v>
      </c>
      <c r="EF49">
        <v>3</v>
      </c>
      <c r="EG49" t="s">
        <v>20</v>
      </c>
      <c r="EH49">
        <v>0</v>
      </c>
      <c r="EI49" t="s">
        <v>6</v>
      </c>
      <c r="EJ49">
        <v>2</v>
      </c>
      <c r="EK49">
        <v>108001</v>
      </c>
      <c r="EL49" t="s">
        <v>98</v>
      </c>
      <c r="EM49" t="s">
        <v>99</v>
      </c>
      <c r="EO49" t="s">
        <v>23</v>
      </c>
      <c r="EQ49">
        <v>0</v>
      </c>
      <c r="ER49">
        <v>87.25</v>
      </c>
      <c r="ES49">
        <v>22.69</v>
      </c>
      <c r="ET49">
        <v>5.43</v>
      </c>
      <c r="EU49">
        <v>0.76</v>
      </c>
      <c r="EV49">
        <v>59.13</v>
      </c>
      <c r="EW49">
        <v>6.29</v>
      </c>
      <c r="EX49">
        <v>0.06</v>
      </c>
      <c r="EY49">
        <v>0</v>
      </c>
      <c r="FQ49">
        <v>0</v>
      </c>
      <c r="FR49">
        <f t="shared" si="40"/>
        <v>0</v>
      </c>
      <c r="FS49">
        <v>0</v>
      </c>
      <c r="FX49">
        <v>97</v>
      </c>
      <c r="FY49">
        <v>51</v>
      </c>
      <c r="GA49" t="s">
        <v>6</v>
      </c>
      <c r="GD49">
        <v>1</v>
      </c>
      <c r="GF49">
        <v>1448617238</v>
      </c>
      <c r="GG49">
        <v>2</v>
      </c>
      <c r="GH49">
        <v>1</v>
      </c>
      <c r="GI49">
        <v>-2</v>
      </c>
      <c r="GJ49">
        <v>0</v>
      </c>
      <c r="GK49">
        <v>0</v>
      </c>
      <c r="GL49">
        <f t="shared" si="41"/>
        <v>0</v>
      </c>
      <c r="GM49">
        <f t="shared" si="42"/>
        <v>4772.58</v>
      </c>
      <c r="GN49">
        <f t="shared" si="43"/>
        <v>0</v>
      </c>
      <c r="GO49">
        <f t="shared" si="44"/>
        <v>4772.58</v>
      </c>
      <c r="GP49">
        <f t="shared" si="45"/>
        <v>0</v>
      </c>
      <c r="GR49">
        <v>0</v>
      </c>
      <c r="GS49">
        <v>3</v>
      </c>
      <c r="GT49">
        <v>0</v>
      </c>
      <c r="GU49" t="s">
        <v>6</v>
      </c>
      <c r="GV49">
        <f t="shared" si="46"/>
        <v>0</v>
      </c>
      <c r="GW49">
        <v>1</v>
      </c>
      <c r="GX49">
        <f t="shared" si="47"/>
        <v>0</v>
      </c>
      <c r="HA49">
        <v>0</v>
      </c>
      <c r="HB49">
        <v>0</v>
      </c>
      <c r="HC49">
        <f t="shared" si="48"/>
        <v>0</v>
      </c>
      <c r="HE49" t="s">
        <v>6</v>
      </c>
      <c r="HF49" t="s">
        <v>6</v>
      </c>
      <c r="HM49" t="s">
        <v>6</v>
      </c>
      <c r="HN49" t="s">
        <v>6</v>
      </c>
      <c r="HO49" t="s">
        <v>6</v>
      </c>
      <c r="HP49" t="s">
        <v>6</v>
      </c>
      <c r="HQ49" t="s">
        <v>6</v>
      </c>
      <c r="IK49">
        <v>0</v>
      </c>
    </row>
    <row r="50" spans="1:245" x14ac:dyDescent="0.2">
      <c r="A50">
        <v>18</v>
      </c>
      <c r="B50">
        <v>1</v>
      </c>
      <c r="C50">
        <v>119</v>
      </c>
      <c r="E50" t="s">
        <v>119</v>
      </c>
      <c r="F50" t="s">
        <v>120</v>
      </c>
      <c r="G50" t="s">
        <v>121</v>
      </c>
      <c r="H50" t="s">
        <v>112</v>
      </c>
      <c r="I50">
        <f>I49*J50</f>
        <v>2.448</v>
      </c>
      <c r="J50">
        <v>0.10199999999999999</v>
      </c>
      <c r="K50">
        <v>0.10199999999999999</v>
      </c>
      <c r="O50">
        <f t="shared" si="14"/>
        <v>16941.16</v>
      </c>
      <c r="P50">
        <f t="shared" si="15"/>
        <v>16941.16</v>
      </c>
      <c r="Q50">
        <f t="shared" si="16"/>
        <v>0</v>
      </c>
      <c r="R50">
        <f t="shared" si="17"/>
        <v>0</v>
      </c>
      <c r="S50">
        <f t="shared" si="18"/>
        <v>0</v>
      </c>
      <c r="T50">
        <f t="shared" si="19"/>
        <v>0</v>
      </c>
      <c r="U50">
        <f t="shared" si="20"/>
        <v>0</v>
      </c>
      <c r="V50">
        <f t="shared" si="21"/>
        <v>0</v>
      </c>
      <c r="W50">
        <f t="shared" si="22"/>
        <v>0</v>
      </c>
      <c r="X50">
        <f t="shared" si="23"/>
        <v>0</v>
      </c>
      <c r="Y50">
        <f t="shared" si="24"/>
        <v>0</v>
      </c>
      <c r="AA50">
        <v>40125201</v>
      </c>
      <c r="AB50">
        <f t="shared" si="25"/>
        <v>6920.41</v>
      </c>
      <c r="AC50">
        <f t="shared" si="26"/>
        <v>6920.41</v>
      </c>
      <c r="AD50">
        <f>ROUND((((ET50)-(EU50))+AE50),2)</f>
        <v>0</v>
      </c>
      <c r="AE50">
        <f>ROUND((EU50),2)</f>
        <v>0</v>
      </c>
      <c r="AF50">
        <f>ROUND((EV50),2)</f>
        <v>0</v>
      </c>
      <c r="AG50">
        <f t="shared" si="27"/>
        <v>0</v>
      </c>
      <c r="AH50">
        <f>(EW50)</f>
        <v>0</v>
      </c>
      <c r="AI50">
        <f>(EX50)</f>
        <v>0</v>
      </c>
      <c r="AJ50">
        <f t="shared" si="28"/>
        <v>0</v>
      </c>
      <c r="AK50">
        <v>6920.41</v>
      </c>
      <c r="AL50">
        <v>6920.41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97</v>
      </c>
      <c r="AU50">
        <v>51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D50" t="s">
        <v>6</v>
      </c>
      <c r="BE50" t="s">
        <v>6</v>
      </c>
      <c r="BF50" t="s">
        <v>6</v>
      </c>
      <c r="BG50" t="s">
        <v>6</v>
      </c>
      <c r="BH50">
        <v>3</v>
      </c>
      <c r="BI50">
        <v>2</v>
      </c>
      <c r="BJ50" t="s">
        <v>122</v>
      </c>
      <c r="BM50">
        <v>108001</v>
      </c>
      <c r="BN50">
        <v>0</v>
      </c>
      <c r="BO50" t="s">
        <v>6</v>
      </c>
      <c r="BP50">
        <v>0</v>
      </c>
      <c r="BQ50">
        <v>3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6</v>
      </c>
      <c r="BZ50">
        <v>97</v>
      </c>
      <c r="CA50">
        <v>51</v>
      </c>
      <c r="CB50" t="s">
        <v>6</v>
      </c>
      <c r="CE50">
        <v>0</v>
      </c>
      <c r="CF50">
        <v>0</v>
      </c>
      <c r="CG50">
        <v>0</v>
      </c>
      <c r="CM50">
        <v>0</v>
      </c>
      <c r="CN50" t="s">
        <v>6</v>
      </c>
      <c r="CO50">
        <v>0</v>
      </c>
      <c r="CP50">
        <f t="shared" si="29"/>
        <v>16941.16</v>
      </c>
      <c r="CQ50">
        <f t="shared" si="30"/>
        <v>6920.41</v>
      </c>
      <c r="CR50">
        <f t="shared" si="31"/>
        <v>0</v>
      </c>
      <c r="CS50">
        <f t="shared" si="32"/>
        <v>0</v>
      </c>
      <c r="CT50">
        <f t="shared" si="33"/>
        <v>0</v>
      </c>
      <c r="CU50">
        <f t="shared" si="34"/>
        <v>0</v>
      </c>
      <c r="CV50">
        <f t="shared" si="35"/>
        <v>0</v>
      </c>
      <c r="CW50">
        <f t="shared" si="36"/>
        <v>0</v>
      </c>
      <c r="CX50">
        <f t="shared" si="37"/>
        <v>0</v>
      </c>
      <c r="CY50">
        <f t="shared" si="38"/>
        <v>0</v>
      </c>
      <c r="CZ50">
        <f t="shared" si="39"/>
        <v>0</v>
      </c>
      <c r="DC50" t="s">
        <v>6</v>
      </c>
      <c r="DD50" t="s">
        <v>6</v>
      </c>
      <c r="DE50" t="s">
        <v>6</v>
      </c>
      <c r="DF50" t="s">
        <v>6</v>
      </c>
      <c r="DG50" t="s">
        <v>6</v>
      </c>
      <c r="DH50" t="s">
        <v>6</v>
      </c>
      <c r="DI50" t="s">
        <v>6</v>
      </c>
      <c r="DJ50" t="s">
        <v>6</v>
      </c>
      <c r="DK50" t="s">
        <v>6</v>
      </c>
      <c r="DL50" t="s">
        <v>6</v>
      </c>
      <c r="DM50" t="s">
        <v>6</v>
      </c>
      <c r="DN50">
        <v>0</v>
      </c>
      <c r="DO50">
        <v>0</v>
      </c>
      <c r="DP50">
        <v>1</v>
      </c>
      <c r="DQ50">
        <v>1</v>
      </c>
      <c r="DU50">
        <v>1013</v>
      </c>
      <c r="DV50" t="s">
        <v>112</v>
      </c>
      <c r="DW50" t="s">
        <v>114</v>
      </c>
      <c r="DX50">
        <v>1</v>
      </c>
      <c r="DZ50" t="s">
        <v>6</v>
      </c>
      <c r="EA50" t="s">
        <v>6</v>
      </c>
      <c r="EB50" t="s">
        <v>6</v>
      </c>
      <c r="EC50" t="s">
        <v>6</v>
      </c>
      <c r="EE50">
        <v>37056096</v>
      </c>
      <c r="EF50">
        <v>3</v>
      </c>
      <c r="EG50" t="s">
        <v>20</v>
      </c>
      <c r="EH50">
        <v>0</v>
      </c>
      <c r="EI50" t="s">
        <v>6</v>
      </c>
      <c r="EJ50">
        <v>2</v>
      </c>
      <c r="EK50">
        <v>108001</v>
      </c>
      <c r="EL50" t="s">
        <v>98</v>
      </c>
      <c r="EM50" t="s">
        <v>99</v>
      </c>
      <c r="EO50" t="s">
        <v>6</v>
      </c>
      <c r="EQ50">
        <v>0</v>
      </c>
      <c r="ER50">
        <v>6920.41</v>
      </c>
      <c r="ES50">
        <v>6920.41</v>
      </c>
      <c r="ET50">
        <v>0</v>
      </c>
      <c r="EU50">
        <v>0</v>
      </c>
      <c r="EV50">
        <v>0</v>
      </c>
      <c r="EW50">
        <v>0</v>
      </c>
      <c r="EX50">
        <v>0</v>
      </c>
      <c r="FQ50">
        <v>0</v>
      </c>
      <c r="FR50">
        <f t="shared" si="40"/>
        <v>0</v>
      </c>
      <c r="FS50">
        <v>0</v>
      </c>
      <c r="FX50">
        <v>97</v>
      </c>
      <c r="FY50">
        <v>51</v>
      </c>
      <c r="GA50" t="s">
        <v>6</v>
      </c>
      <c r="GD50">
        <v>1</v>
      </c>
      <c r="GF50">
        <v>627711187</v>
      </c>
      <c r="GG50">
        <v>2</v>
      </c>
      <c r="GH50">
        <v>1</v>
      </c>
      <c r="GI50">
        <v>-2</v>
      </c>
      <c r="GJ50">
        <v>0</v>
      </c>
      <c r="GK50">
        <v>0</v>
      </c>
      <c r="GL50">
        <f t="shared" si="41"/>
        <v>0</v>
      </c>
      <c r="GM50">
        <f t="shared" si="42"/>
        <v>16941.16</v>
      </c>
      <c r="GN50">
        <f t="shared" si="43"/>
        <v>0</v>
      </c>
      <c r="GO50">
        <f t="shared" si="44"/>
        <v>16941.16</v>
      </c>
      <c r="GP50">
        <f t="shared" si="45"/>
        <v>0</v>
      </c>
      <c r="GR50">
        <v>0</v>
      </c>
      <c r="GS50">
        <v>3</v>
      </c>
      <c r="GT50">
        <v>0</v>
      </c>
      <c r="GU50" t="s">
        <v>6</v>
      </c>
      <c r="GV50">
        <f t="shared" si="46"/>
        <v>0</v>
      </c>
      <c r="GW50">
        <v>1</v>
      </c>
      <c r="GX50">
        <f t="shared" si="47"/>
        <v>0</v>
      </c>
      <c r="HA50">
        <v>0</v>
      </c>
      <c r="HB50">
        <v>0</v>
      </c>
      <c r="HC50">
        <f t="shared" si="48"/>
        <v>0</v>
      </c>
      <c r="HE50" t="s">
        <v>6</v>
      </c>
      <c r="HF50" t="s">
        <v>6</v>
      </c>
      <c r="HM50" t="s">
        <v>6</v>
      </c>
      <c r="HN50" t="s">
        <v>6</v>
      </c>
      <c r="HO50" t="s">
        <v>6</v>
      </c>
      <c r="HP50" t="s">
        <v>6</v>
      </c>
      <c r="HQ50" t="s">
        <v>6</v>
      </c>
      <c r="IK50">
        <v>0</v>
      </c>
    </row>
    <row r="51" spans="1:245" x14ac:dyDescent="0.2">
      <c r="A51">
        <v>17</v>
      </c>
      <c r="B51">
        <v>1</v>
      </c>
      <c r="C51">
        <f>ROW(SmtRes!A124)</f>
        <v>124</v>
      </c>
      <c r="D51">
        <f>ROW(EtalonRes!A107)</f>
        <v>107</v>
      </c>
      <c r="E51" t="s">
        <v>123</v>
      </c>
      <c r="F51" t="s">
        <v>124</v>
      </c>
      <c r="G51" t="s">
        <v>125</v>
      </c>
      <c r="H51" t="s">
        <v>17</v>
      </c>
      <c r="I51">
        <f>ROUND(ROUND(42,4),9)</f>
        <v>42</v>
      </c>
      <c r="J51">
        <v>0</v>
      </c>
      <c r="K51">
        <f>ROUND(ROUND(42,4),9)</f>
        <v>42</v>
      </c>
      <c r="O51">
        <f t="shared" si="14"/>
        <v>1671.6</v>
      </c>
      <c r="P51">
        <f t="shared" si="15"/>
        <v>28.56</v>
      </c>
      <c r="Q51">
        <f t="shared" si="16"/>
        <v>0</v>
      </c>
      <c r="R51">
        <f t="shared" si="17"/>
        <v>0</v>
      </c>
      <c r="S51">
        <f t="shared" si="18"/>
        <v>1643.04</v>
      </c>
      <c r="T51">
        <f t="shared" si="19"/>
        <v>0</v>
      </c>
      <c r="U51">
        <f t="shared" si="20"/>
        <v>150.21299999999999</v>
      </c>
      <c r="V51">
        <f t="shared" si="21"/>
        <v>0</v>
      </c>
      <c r="W51">
        <f t="shared" si="22"/>
        <v>0</v>
      </c>
      <c r="X51">
        <f t="shared" si="23"/>
        <v>1478.74</v>
      </c>
      <c r="Y51">
        <f t="shared" si="24"/>
        <v>755.8</v>
      </c>
      <c r="AA51">
        <v>40125201</v>
      </c>
      <c r="AB51">
        <f t="shared" si="25"/>
        <v>39.799999999999997</v>
      </c>
      <c r="AC51">
        <f t="shared" si="26"/>
        <v>0.68</v>
      </c>
      <c r="AD51">
        <f>ROUND(((((ET51*1.15))-((EU51*1.15)))+AE51),2)</f>
        <v>0</v>
      </c>
      <c r="AE51">
        <f>ROUND(((EU51*1.15)),2)</f>
        <v>0</v>
      </c>
      <c r="AF51">
        <f>ROUND(((EV51*1.15)),2)</f>
        <v>39.119999999999997</v>
      </c>
      <c r="AG51">
        <f t="shared" si="27"/>
        <v>0</v>
      </c>
      <c r="AH51">
        <f>((EW51*1.15))</f>
        <v>3.5764999999999998</v>
      </c>
      <c r="AI51">
        <f>((EX51*1.15))</f>
        <v>0</v>
      </c>
      <c r="AJ51">
        <f t="shared" si="28"/>
        <v>0</v>
      </c>
      <c r="AK51">
        <v>34.700000000000003</v>
      </c>
      <c r="AL51">
        <v>0.68</v>
      </c>
      <c r="AM51">
        <v>0</v>
      </c>
      <c r="AN51">
        <v>0</v>
      </c>
      <c r="AO51">
        <v>34.020000000000003</v>
      </c>
      <c r="AP51">
        <v>0</v>
      </c>
      <c r="AQ51">
        <v>3.11</v>
      </c>
      <c r="AR51">
        <v>0</v>
      </c>
      <c r="AS51">
        <v>0</v>
      </c>
      <c r="AT51">
        <v>90</v>
      </c>
      <c r="AU51">
        <v>46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6</v>
      </c>
      <c r="BE51" t="s">
        <v>6</v>
      </c>
      <c r="BF51" t="s">
        <v>6</v>
      </c>
      <c r="BG51" t="s">
        <v>6</v>
      </c>
      <c r="BH51">
        <v>0</v>
      </c>
      <c r="BI51">
        <v>2</v>
      </c>
      <c r="BJ51" t="s">
        <v>126</v>
      </c>
      <c r="BM51">
        <v>110012</v>
      </c>
      <c r="BN51">
        <v>0</v>
      </c>
      <c r="BO51" t="s">
        <v>6</v>
      </c>
      <c r="BP51">
        <v>0</v>
      </c>
      <c r="BQ51">
        <v>3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6</v>
      </c>
      <c r="BZ51">
        <v>90</v>
      </c>
      <c r="CA51">
        <v>46</v>
      </c>
      <c r="CB51" t="s">
        <v>6</v>
      </c>
      <c r="CE51">
        <v>0</v>
      </c>
      <c r="CF51">
        <v>0</v>
      </c>
      <c r="CG51">
        <v>0</v>
      </c>
      <c r="CM51">
        <v>0</v>
      </c>
      <c r="CN51" t="s">
        <v>541</v>
      </c>
      <c r="CO51">
        <v>0</v>
      </c>
      <c r="CP51">
        <f t="shared" si="29"/>
        <v>1671.6</v>
      </c>
      <c r="CQ51">
        <f t="shared" si="30"/>
        <v>0.68</v>
      </c>
      <c r="CR51">
        <f t="shared" si="31"/>
        <v>0</v>
      </c>
      <c r="CS51">
        <f t="shared" si="32"/>
        <v>0</v>
      </c>
      <c r="CT51">
        <f t="shared" si="33"/>
        <v>39.119999999999997</v>
      </c>
      <c r="CU51">
        <f t="shared" si="34"/>
        <v>0</v>
      </c>
      <c r="CV51">
        <f t="shared" si="35"/>
        <v>3.5764999999999998</v>
      </c>
      <c r="CW51">
        <f t="shared" si="36"/>
        <v>0</v>
      </c>
      <c r="CX51">
        <f t="shared" si="37"/>
        <v>0</v>
      </c>
      <c r="CY51">
        <f t="shared" si="38"/>
        <v>1478.7360000000001</v>
      </c>
      <c r="CZ51">
        <f t="shared" si="39"/>
        <v>755.79840000000002</v>
      </c>
      <c r="DC51" t="s">
        <v>6</v>
      </c>
      <c r="DD51" t="s">
        <v>6</v>
      </c>
      <c r="DE51" t="s">
        <v>19</v>
      </c>
      <c r="DF51" t="s">
        <v>19</v>
      </c>
      <c r="DG51" t="s">
        <v>19</v>
      </c>
      <c r="DH51" t="s">
        <v>6</v>
      </c>
      <c r="DI51" t="s">
        <v>19</v>
      </c>
      <c r="DJ51" t="s">
        <v>19</v>
      </c>
      <c r="DK51" t="s">
        <v>6</v>
      </c>
      <c r="DL51" t="s">
        <v>6</v>
      </c>
      <c r="DM51" t="s">
        <v>6</v>
      </c>
      <c r="DN51">
        <v>0</v>
      </c>
      <c r="DO51">
        <v>0</v>
      </c>
      <c r="DP51">
        <v>1</v>
      </c>
      <c r="DQ51">
        <v>1</v>
      </c>
      <c r="DU51">
        <v>1013</v>
      </c>
      <c r="DV51" t="s">
        <v>17</v>
      </c>
      <c r="DW51" t="s">
        <v>17</v>
      </c>
      <c r="DX51">
        <v>1</v>
      </c>
      <c r="DZ51" t="s">
        <v>6</v>
      </c>
      <c r="EA51" t="s">
        <v>6</v>
      </c>
      <c r="EB51" t="s">
        <v>6</v>
      </c>
      <c r="EC51" t="s">
        <v>6</v>
      </c>
      <c r="EE51">
        <v>37056109</v>
      </c>
      <c r="EF51">
        <v>3</v>
      </c>
      <c r="EG51" t="s">
        <v>20</v>
      </c>
      <c r="EH51">
        <v>0</v>
      </c>
      <c r="EI51" t="s">
        <v>6</v>
      </c>
      <c r="EJ51">
        <v>2</v>
      </c>
      <c r="EK51">
        <v>110012</v>
      </c>
      <c r="EL51" t="s">
        <v>21</v>
      </c>
      <c r="EM51" t="s">
        <v>22</v>
      </c>
      <c r="EO51" t="s">
        <v>23</v>
      </c>
      <c r="EQ51">
        <v>0</v>
      </c>
      <c r="ER51">
        <v>34.700000000000003</v>
      </c>
      <c r="ES51">
        <v>0.68</v>
      </c>
      <c r="ET51">
        <v>0</v>
      </c>
      <c r="EU51">
        <v>0</v>
      </c>
      <c r="EV51">
        <v>34.020000000000003</v>
      </c>
      <c r="EW51">
        <v>3.11</v>
      </c>
      <c r="EX51">
        <v>0</v>
      </c>
      <c r="EY51">
        <v>0</v>
      </c>
      <c r="FQ51">
        <v>0</v>
      </c>
      <c r="FR51">
        <f t="shared" si="40"/>
        <v>0</v>
      </c>
      <c r="FS51">
        <v>0</v>
      </c>
      <c r="FX51">
        <v>90</v>
      </c>
      <c r="FY51">
        <v>46</v>
      </c>
      <c r="GA51" t="s">
        <v>6</v>
      </c>
      <c r="GD51">
        <v>1</v>
      </c>
      <c r="GF51">
        <v>197823918</v>
      </c>
      <c r="GG51">
        <v>2</v>
      </c>
      <c r="GH51">
        <v>1</v>
      </c>
      <c r="GI51">
        <v>-2</v>
      </c>
      <c r="GJ51">
        <v>0</v>
      </c>
      <c r="GK51">
        <v>0</v>
      </c>
      <c r="GL51">
        <f t="shared" si="41"/>
        <v>0</v>
      </c>
      <c r="GM51">
        <f t="shared" si="42"/>
        <v>3906.14</v>
      </c>
      <c r="GN51">
        <f t="shared" si="43"/>
        <v>0</v>
      </c>
      <c r="GO51">
        <f t="shared" si="44"/>
        <v>3906.14</v>
      </c>
      <c r="GP51">
        <f t="shared" si="45"/>
        <v>0</v>
      </c>
      <c r="GR51">
        <v>0</v>
      </c>
      <c r="GS51">
        <v>3</v>
      </c>
      <c r="GT51">
        <v>0</v>
      </c>
      <c r="GU51" t="s">
        <v>6</v>
      </c>
      <c r="GV51">
        <f t="shared" si="46"/>
        <v>0</v>
      </c>
      <c r="GW51">
        <v>1</v>
      </c>
      <c r="GX51">
        <f t="shared" si="47"/>
        <v>0</v>
      </c>
      <c r="HA51">
        <v>0</v>
      </c>
      <c r="HB51">
        <v>0</v>
      </c>
      <c r="HC51">
        <f t="shared" si="48"/>
        <v>0</v>
      </c>
      <c r="HE51" t="s">
        <v>6</v>
      </c>
      <c r="HF51" t="s">
        <v>6</v>
      </c>
      <c r="HM51" t="s">
        <v>6</v>
      </c>
      <c r="HN51" t="s">
        <v>6</v>
      </c>
      <c r="HO51" t="s">
        <v>6</v>
      </c>
      <c r="HP51" t="s">
        <v>6</v>
      </c>
      <c r="HQ51" t="s">
        <v>6</v>
      </c>
      <c r="IK51">
        <v>0</v>
      </c>
    </row>
    <row r="52" spans="1:245" x14ac:dyDescent="0.2">
      <c r="A52">
        <v>18</v>
      </c>
      <c r="B52">
        <v>1</v>
      </c>
      <c r="C52">
        <v>123</v>
      </c>
      <c r="E52" t="s">
        <v>127</v>
      </c>
      <c r="F52" t="s">
        <v>32</v>
      </c>
      <c r="G52" t="s">
        <v>128</v>
      </c>
      <c r="H52" t="s">
        <v>17</v>
      </c>
      <c r="I52">
        <f>I51*J52</f>
        <v>42</v>
      </c>
      <c r="J52">
        <v>1</v>
      </c>
      <c r="K52">
        <v>1</v>
      </c>
      <c r="O52">
        <f t="shared" si="14"/>
        <v>115962.84</v>
      </c>
      <c r="P52">
        <f t="shared" si="15"/>
        <v>115962.84</v>
      </c>
      <c r="Q52">
        <f t="shared" si="16"/>
        <v>0</v>
      </c>
      <c r="R52">
        <f t="shared" si="17"/>
        <v>0</v>
      </c>
      <c r="S52">
        <f t="shared" si="18"/>
        <v>0</v>
      </c>
      <c r="T52">
        <f t="shared" si="19"/>
        <v>0</v>
      </c>
      <c r="U52">
        <f t="shared" si="20"/>
        <v>0</v>
      </c>
      <c r="V52">
        <f t="shared" si="21"/>
        <v>0</v>
      </c>
      <c r="W52">
        <f t="shared" si="22"/>
        <v>0</v>
      </c>
      <c r="X52">
        <f t="shared" si="23"/>
        <v>0</v>
      </c>
      <c r="Y52">
        <f t="shared" si="24"/>
        <v>0</v>
      </c>
      <c r="AA52">
        <v>40125201</v>
      </c>
      <c r="AB52">
        <f t="shared" si="25"/>
        <v>2761.02</v>
      </c>
      <c r="AC52">
        <f t="shared" si="26"/>
        <v>2761.02</v>
      </c>
      <c r="AD52">
        <f>ROUND((((ET52)-(EU52))+AE52),2)</f>
        <v>0</v>
      </c>
      <c r="AE52">
        <f>ROUND((EU52),2)</f>
        <v>0</v>
      </c>
      <c r="AF52">
        <f>ROUND((EV52),2)</f>
        <v>0</v>
      </c>
      <c r="AG52">
        <f t="shared" si="27"/>
        <v>0</v>
      </c>
      <c r="AH52">
        <f>(EW52)</f>
        <v>0</v>
      </c>
      <c r="AI52">
        <f>(EX52)</f>
        <v>0</v>
      </c>
      <c r="AJ52">
        <f t="shared" si="28"/>
        <v>0</v>
      </c>
      <c r="AK52">
        <v>2761.02</v>
      </c>
      <c r="AL52">
        <v>2761.02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95</v>
      </c>
      <c r="AU52">
        <v>53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6</v>
      </c>
      <c r="BE52" t="s">
        <v>6</v>
      </c>
      <c r="BF52" t="s">
        <v>6</v>
      </c>
      <c r="BG52" t="s">
        <v>6</v>
      </c>
      <c r="BH52">
        <v>3</v>
      </c>
      <c r="BI52">
        <v>3</v>
      </c>
      <c r="BJ52" t="s">
        <v>6</v>
      </c>
      <c r="BM52">
        <v>110004</v>
      </c>
      <c r="BN52">
        <v>0</v>
      </c>
      <c r="BO52" t="s">
        <v>6</v>
      </c>
      <c r="BP52">
        <v>0</v>
      </c>
      <c r="BQ52">
        <v>3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6</v>
      </c>
      <c r="BZ52">
        <v>95</v>
      </c>
      <c r="CA52">
        <v>53</v>
      </c>
      <c r="CB52" t="s">
        <v>6</v>
      </c>
      <c r="CE52">
        <v>0</v>
      </c>
      <c r="CF52">
        <v>0</v>
      </c>
      <c r="CG52">
        <v>0</v>
      </c>
      <c r="CM52">
        <v>0</v>
      </c>
      <c r="CN52" t="s">
        <v>6</v>
      </c>
      <c r="CO52">
        <v>0</v>
      </c>
      <c r="CP52">
        <f t="shared" si="29"/>
        <v>115962.84</v>
      </c>
      <c r="CQ52">
        <f t="shared" si="30"/>
        <v>2761.02</v>
      </c>
      <c r="CR52">
        <f t="shared" si="31"/>
        <v>0</v>
      </c>
      <c r="CS52">
        <f t="shared" si="32"/>
        <v>0</v>
      </c>
      <c r="CT52">
        <f t="shared" si="33"/>
        <v>0</v>
      </c>
      <c r="CU52">
        <f t="shared" si="34"/>
        <v>0</v>
      </c>
      <c r="CV52">
        <f t="shared" si="35"/>
        <v>0</v>
      </c>
      <c r="CW52">
        <f t="shared" si="36"/>
        <v>0</v>
      </c>
      <c r="CX52">
        <f t="shared" si="37"/>
        <v>0</v>
      </c>
      <c r="CY52">
        <f t="shared" si="38"/>
        <v>0</v>
      </c>
      <c r="CZ52">
        <f t="shared" si="39"/>
        <v>0</v>
      </c>
      <c r="DC52" t="s">
        <v>6</v>
      </c>
      <c r="DD52" t="s">
        <v>6</v>
      </c>
      <c r="DE52" t="s">
        <v>6</v>
      </c>
      <c r="DF52" t="s">
        <v>6</v>
      </c>
      <c r="DG52" t="s">
        <v>6</v>
      </c>
      <c r="DH52" t="s">
        <v>6</v>
      </c>
      <c r="DI52" t="s">
        <v>6</v>
      </c>
      <c r="DJ52" t="s">
        <v>6</v>
      </c>
      <c r="DK52" t="s">
        <v>6</v>
      </c>
      <c r="DL52" t="s">
        <v>6</v>
      </c>
      <c r="DM52" t="s">
        <v>6</v>
      </c>
      <c r="DN52">
        <v>0</v>
      </c>
      <c r="DO52">
        <v>0</v>
      </c>
      <c r="DP52">
        <v>1</v>
      </c>
      <c r="DQ52">
        <v>1</v>
      </c>
      <c r="DU52">
        <v>1013</v>
      </c>
      <c r="DV52" t="s">
        <v>17</v>
      </c>
      <c r="DW52" t="s">
        <v>17</v>
      </c>
      <c r="DX52">
        <v>1</v>
      </c>
      <c r="DZ52" t="s">
        <v>6</v>
      </c>
      <c r="EA52" t="s">
        <v>6</v>
      </c>
      <c r="EB52" t="s">
        <v>6</v>
      </c>
      <c r="EC52" t="s">
        <v>6</v>
      </c>
      <c r="EE52">
        <v>37056101</v>
      </c>
      <c r="EF52">
        <v>3</v>
      </c>
      <c r="EG52" t="s">
        <v>20</v>
      </c>
      <c r="EH52">
        <v>0</v>
      </c>
      <c r="EI52" t="s">
        <v>6</v>
      </c>
      <c r="EJ52">
        <v>2</v>
      </c>
      <c r="EK52">
        <v>110004</v>
      </c>
      <c r="EL52" t="s">
        <v>34</v>
      </c>
      <c r="EM52" t="s">
        <v>22</v>
      </c>
      <c r="EO52" t="s">
        <v>6</v>
      </c>
      <c r="EQ52">
        <v>0</v>
      </c>
      <c r="ER52">
        <v>2761.02</v>
      </c>
      <c r="ES52">
        <v>2761.02</v>
      </c>
      <c r="ET52">
        <v>0</v>
      </c>
      <c r="EU52">
        <v>0</v>
      </c>
      <c r="EV52">
        <v>0</v>
      </c>
      <c r="EW52">
        <v>0</v>
      </c>
      <c r="EX52">
        <v>0</v>
      </c>
      <c r="EZ52">
        <v>5</v>
      </c>
      <c r="FC52">
        <v>1</v>
      </c>
      <c r="FD52">
        <v>18</v>
      </c>
      <c r="FF52">
        <v>16036</v>
      </c>
      <c r="FQ52">
        <v>0</v>
      </c>
      <c r="FR52">
        <f t="shared" si="40"/>
        <v>115962.84</v>
      </c>
      <c r="FS52">
        <v>0</v>
      </c>
      <c r="FX52">
        <v>95</v>
      </c>
      <c r="FY52">
        <v>53</v>
      </c>
      <c r="GA52" t="s">
        <v>129</v>
      </c>
      <c r="GD52">
        <v>1</v>
      </c>
      <c r="GF52">
        <v>1893061836</v>
      </c>
      <c r="GG52">
        <v>2</v>
      </c>
      <c r="GH52">
        <v>3</v>
      </c>
      <c r="GI52">
        <v>3</v>
      </c>
      <c r="GJ52">
        <v>0</v>
      </c>
      <c r="GK52">
        <v>0</v>
      </c>
      <c r="GL52">
        <f t="shared" si="41"/>
        <v>0</v>
      </c>
      <c r="GM52">
        <f t="shared" si="42"/>
        <v>115962.84</v>
      </c>
      <c r="GN52">
        <f t="shared" si="43"/>
        <v>0</v>
      </c>
      <c r="GO52">
        <f t="shared" si="44"/>
        <v>0</v>
      </c>
      <c r="GP52">
        <f t="shared" si="45"/>
        <v>0</v>
      </c>
      <c r="GR52">
        <v>1</v>
      </c>
      <c r="GS52">
        <v>1</v>
      </c>
      <c r="GT52">
        <v>0</v>
      </c>
      <c r="GU52" t="s">
        <v>6</v>
      </c>
      <c r="GV52">
        <f t="shared" si="46"/>
        <v>0</v>
      </c>
      <c r="GW52">
        <v>1</v>
      </c>
      <c r="GX52">
        <f t="shared" si="47"/>
        <v>0</v>
      </c>
      <c r="HA52">
        <v>0</v>
      </c>
      <c r="HB52">
        <v>0</v>
      </c>
      <c r="HC52">
        <f t="shared" si="48"/>
        <v>0</v>
      </c>
      <c r="HE52" t="s">
        <v>29</v>
      </c>
      <c r="HF52" t="s">
        <v>29</v>
      </c>
      <c r="HM52" t="s">
        <v>6</v>
      </c>
      <c r="HN52" t="s">
        <v>6</v>
      </c>
      <c r="HO52" t="s">
        <v>6</v>
      </c>
      <c r="HP52" t="s">
        <v>6</v>
      </c>
      <c r="HQ52" t="s">
        <v>6</v>
      </c>
      <c r="IK52">
        <v>0</v>
      </c>
    </row>
    <row r="53" spans="1:245" x14ac:dyDescent="0.2">
      <c r="A53">
        <v>18</v>
      </c>
      <c r="B53">
        <v>1</v>
      </c>
      <c r="C53">
        <v>124</v>
      </c>
      <c r="E53" t="s">
        <v>130</v>
      </c>
      <c r="F53" t="s">
        <v>32</v>
      </c>
      <c r="G53" t="s">
        <v>131</v>
      </c>
      <c r="H53" t="s">
        <v>17</v>
      </c>
      <c r="I53">
        <f>I51*J53</f>
        <v>42</v>
      </c>
      <c r="J53">
        <v>1</v>
      </c>
      <c r="K53">
        <v>1</v>
      </c>
      <c r="O53">
        <f t="shared" si="14"/>
        <v>17984.400000000001</v>
      </c>
      <c r="P53">
        <f t="shared" si="15"/>
        <v>17984.400000000001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40125201</v>
      </c>
      <c r="AB53">
        <f t="shared" si="25"/>
        <v>428.2</v>
      </c>
      <c r="AC53">
        <f t="shared" si="26"/>
        <v>428.2</v>
      </c>
      <c r="AD53">
        <f>ROUND((((ET53)-(EU53))+AE53),2)</f>
        <v>0</v>
      </c>
      <c r="AE53">
        <f>ROUND((EU53),2)</f>
        <v>0</v>
      </c>
      <c r="AF53">
        <f>ROUND((EV53),2)</f>
        <v>0</v>
      </c>
      <c r="AG53">
        <f t="shared" si="27"/>
        <v>0</v>
      </c>
      <c r="AH53">
        <f>(EW53)</f>
        <v>0</v>
      </c>
      <c r="AI53">
        <f>(EX53)</f>
        <v>0</v>
      </c>
      <c r="AJ53">
        <f t="shared" si="28"/>
        <v>0</v>
      </c>
      <c r="AK53">
        <v>428.2</v>
      </c>
      <c r="AL53">
        <v>428.2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95</v>
      </c>
      <c r="AU53">
        <v>53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6</v>
      </c>
      <c r="BE53" t="s">
        <v>6</v>
      </c>
      <c r="BF53" t="s">
        <v>6</v>
      </c>
      <c r="BG53" t="s">
        <v>6</v>
      </c>
      <c r="BH53">
        <v>3</v>
      </c>
      <c r="BI53">
        <v>3</v>
      </c>
      <c r="BJ53" t="s">
        <v>6</v>
      </c>
      <c r="BM53">
        <v>110004</v>
      </c>
      <c r="BN53">
        <v>0</v>
      </c>
      <c r="BO53" t="s">
        <v>6</v>
      </c>
      <c r="BP53">
        <v>0</v>
      </c>
      <c r="BQ53">
        <v>3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6</v>
      </c>
      <c r="BZ53">
        <v>95</v>
      </c>
      <c r="CA53">
        <v>53</v>
      </c>
      <c r="CB53" t="s">
        <v>6</v>
      </c>
      <c r="CE53">
        <v>0</v>
      </c>
      <c r="CF53">
        <v>0</v>
      </c>
      <c r="CG53">
        <v>0</v>
      </c>
      <c r="CM53">
        <v>0</v>
      </c>
      <c r="CN53" t="s">
        <v>6</v>
      </c>
      <c r="CO53">
        <v>0</v>
      </c>
      <c r="CP53">
        <f t="shared" si="29"/>
        <v>17984.400000000001</v>
      </c>
      <c r="CQ53">
        <f t="shared" si="30"/>
        <v>428.2</v>
      </c>
      <c r="CR53">
        <f t="shared" si="31"/>
        <v>0</v>
      </c>
      <c r="CS53">
        <f t="shared" si="32"/>
        <v>0</v>
      </c>
      <c r="CT53">
        <f t="shared" si="33"/>
        <v>0</v>
      </c>
      <c r="CU53">
        <f t="shared" si="34"/>
        <v>0</v>
      </c>
      <c r="CV53">
        <f t="shared" si="35"/>
        <v>0</v>
      </c>
      <c r="CW53">
        <f t="shared" si="36"/>
        <v>0</v>
      </c>
      <c r="CX53">
        <f t="shared" si="37"/>
        <v>0</v>
      </c>
      <c r="CY53">
        <f t="shared" si="38"/>
        <v>0</v>
      </c>
      <c r="CZ53">
        <f t="shared" si="39"/>
        <v>0</v>
      </c>
      <c r="DC53" t="s">
        <v>6</v>
      </c>
      <c r="DD53" t="s">
        <v>6</v>
      </c>
      <c r="DE53" t="s">
        <v>6</v>
      </c>
      <c r="DF53" t="s">
        <v>6</v>
      </c>
      <c r="DG53" t="s">
        <v>6</v>
      </c>
      <c r="DH53" t="s">
        <v>6</v>
      </c>
      <c r="DI53" t="s">
        <v>6</v>
      </c>
      <c r="DJ53" t="s">
        <v>6</v>
      </c>
      <c r="DK53" t="s">
        <v>6</v>
      </c>
      <c r="DL53" t="s">
        <v>6</v>
      </c>
      <c r="DM53" t="s">
        <v>6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17</v>
      </c>
      <c r="DW53" t="s">
        <v>17</v>
      </c>
      <c r="DX53">
        <v>1</v>
      </c>
      <c r="DZ53" t="s">
        <v>6</v>
      </c>
      <c r="EA53" t="s">
        <v>6</v>
      </c>
      <c r="EB53" t="s">
        <v>6</v>
      </c>
      <c r="EC53" t="s">
        <v>6</v>
      </c>
      <c r="EE53">
        <v>37056101</v>
      </c>
      <c r="EF53">
        <v>3</v>
      </c>
      <c r="EG53" t="s">
        <v>20</v>
      </c>
      <c r="EH53">
        <v>0</v>
      </c>
      <c r="EI53" t="s">
        <v>6</v>
      </c>
      <c r="EJ53">
        <v>2</v>
      </c>
      <c r="EK53">
        <v>110004</v>
      </c>
      <c r="EL53" t="s">
        <v>34</v>
      </c>
      <c r="EM53" t="s">
        <v>22</v>
      </c>
      <c r="EO53" t="s">
        <v>6</v>
      </c>
      <c r="EQ53">
        <v>0</v>
      </c>
      <c r="ER53">
        <v>428.2</v>
      </c>
      <c r="ES53">
        <v>428.2</v>
      </c>
      <c r="ET53">
        <v>0</v>
      </c>
      <c r="EU53">
        <v>0</v>
      </c>
      <c r="EV53">
        <v>0</v>
      </c>
      <c r="EW53">
        <v>0</v>
      </c>
      <c r="EX53">
        <v>0</v>
      </c>
      <c r="EZ53">
        <v>5</v>
      </c>
      <c r="FC53">
        <v>1</v>
      </c>
      <c r="FD53">
        <v>18</v>
      </c>
      <c r="FF53">
        <v>2487</v>
      </c>
      <c r="FQ53">
        <v>0</v>
      </c>
      <c r="FR53">
        <f t="shared" si="40"/>
        <v>17984.400000000001</v>
      </c>
      <c r="FS53">
        <v>0</v>
      </c>
      <c r="FX53">
        <v>95</v>
      </c>
      <c r="FY53">
        <v>53</v>
      </c>
      <c r="GA53" t="s">
        <v>132</v>
      </c>
      <c r="GD53">
        <v>1</v>
      </c>
      <c r="GF53">
        <v>487542892</v>
      </c>
      <c r="GG53">
        <v>2</v>
      </c>
      <c r="GH53">
        <v>3</v>
      </c>
      <c r="GI53">
        <v>3</v>
      </c>
      <c r="GJ53">
        <v>0</v>
      </c>
      <c r="GK53">
        <v>0</v>
      </c>
      <c r="GL53">
        <f t="shared" si="41"/>
        <v>0</v>
      </c>
      <c r="GM53">
        <f t="shared" si="42"/>
        <v>17984.400000000001</v>
      </c>
      <c r="GN53">
        <f t="shared" si="43"/>
        <v>0</v>
      </c>
      <c r="GO53">
        <f t="shared" si="44"/>
        <v>0</v>
      </c>
      <c r="GP53">
        <f t="shared" si="45"/>
        <v>0</v>
      </c>
      <c r="GR53">
        <v>1</v>
      </c>
      <c r="GS53">
        <v>1</v>
      </c>
      <c r="GT53">
        <v>0</v>
      </c>
      <c r="GU53" t="s">
        <v>6</v>
      </c>
      <c r="GV53">
        <f t="shared" si="46"/>
        <v>0</v>
      </c>
      <c r="GW53">
        <v>1</v>
      </c>
      <c r="GX53">
        <f t="shared" si="47"/>
        <v>0</v>
      </c>
      <c r="HA53">
        <v>0</v>
      </c>
      <c r="HB53">
        <v>0</v>
      </c>
      <c r="HC53">
        <f t="shared" si="48"/>
        <v>0</v>
      </c>
      <c r="HE53" t="s">
        <v>29</v>
      </c>
      <c r="HF53" t="s">
        <v>29</v>
      </c>
      <c r="HM53" t="s">
        <v>6</v>
      </c>
      <c r="HN53" t="s">
        <v>6</v>
      </c>
      <c r="HO53" t="s">
        <v>6</v>
      </c>
      <c r="HP53" t="s">
        <v>6</v>
      </c>
      <c r="HQ53" t="s">
        <v>6</v>
      </c>
      <c r="IK53">
        <v>0</v>
      </c>
    </row>
    <row r="54" spans="1:245" x14ac:dyDescent="0.2">
      <c r="A54">
        <v>17</v>
      </c>
      <c r="B54">
        <v>1</v>
      </c>
      <c r="C54">
        <f>ROW(SmtRes!A133)</f>
        <v>133</v>
      </c>
      <c r="D54">
        <f>ROW(EtalonRes!A115)</f>
        <v>115</v>
      </c>
      <c r="E54" t="s">
        <v>133</v>
      </c>
      <c r="F54" t="s">
        <v>51</v>
      </c>
      <c r="G54" t="s">
        <v>52</v>
      </c>
      <c r="H54" t="s">
        <v>17</v>
      </c>
      <c r="I54">
        <f>ROUND(ROUND(8,4),9)</f>
        <v>8</v>
      </c>
      <c r="J54">
        <v>0</v>
      </c>
      <c r="K54">
        <f>ROUND(ROUND(8,4),9)</f>
        <v>8</v>
      </c>
      <c r="O54">
        <f t="shared" si="14"/>
        <v>585.28</v>
      </c>
      <c r="P54">
        <f t="shared" si="15"/>
        <v>142.72</v>
      </c>
      <c r="Q54">
        <f t="shared" si="16"/>
        <v>0</v>
      </c>
      <c r="R54">
        <f t="shared" si="17"/>
        <v>0</v>
      </c>
      <c r="S54">
        <f t="shared" si="18"/>
        <v>442.56</v>
      </c>
      <c r="T54">
        <f t="shared" si="19"/>
        <v>0</v>
      </c>
      <c r="U54">
        <f t="shared" si="20"/>
        <v>46</v>
      </c>
      <c r="V54">
        <f t="shared" si="21"/>
        <v>0</v>
      </c>
      <c r="W54">
        <f t="shared" si="22"/>
        <v>0</v>
      </c>
      <c r="X54">
        <f t="shared" si="23"/>
        <v>420.43</v>
      </c>
      <c r="Y54">
        <f t="shared" si="24"/>
        <v>234.56</v>
      </c>
      <c r="AA54">
        <v>40125201</v>
      </c>
      <c r="AB54">
        <f t="shared" si="25"/>
        <v>73.16</v>
      </c>
      <c r="AC54">
        <f t="shared" si="26"/>
        <v>17.84</v>
      </c>
      <c r="AD54">
        <f>ROUND(((((ET54*1.15))-((EU54*1.15)))+AE54),2)</f>
        <v>0</v>
      </c>
      <c r="AE54">
        <f>ROUND(((EU54*1.15)),2)</f>
        <v>0</v>
      </c>
      <c r="AF54">
        <f>ROUND(((EV54*1.15)),2)</f>
        <v>55.32</v>
      </c>
      <c r="AG54">
        <f t="shared" si="27"/>
        <v>0</v>
      </c>
      <c r="AH54">
        <f>((EW54*1.15))</f>
        <v>5.75</v>
      </c>
      <c r="AI54">
        <f>((EX54*1.15))</f>
        <v>0</v>
      </c>
      <c r="AJ54">
        <f t="shared" si="28"/>
        <v>0</v>
      </c>
      <c r="AK54">
        <v>65.94</v>
      </c>
      <c r="AL54">
        <v>17.84</v>
      </c>
      <c r="AM54">
        <v>0</v>
      </c>
      <c r="AN54">
        <v>0</v>
      </c>
      <c r="AO54">
        <v>48.1</v>
      </c>
      <c r="AP54">
        <v>0</v>
      </c>
      <c r="AQ54">
        <v>5</v>
      </c>
      <c r="AR54">
        <v>0</v>
      </c>
      <c r="AS54">
        <v>0</v>
      </c>
      <c r="AT54">
        <v>95</v>
      </c>
      <c r="AU54">
        <v>53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6</v>
      </c>
      <c r="BE54" t="s">
        <v>6</v>
      </c>
      <c r="BF54" t="s">
        <v>6</v>
      </c>
      <c r="BG54" t="s">
        <v>6</v>
      </c>
      <c r="BH54">
        <v>0</v>
      </c>
      <c r="BI54">
        <v>2</v>
      </c>
      <c r="BJ54" t="s">
        <v>53</v>
      </c>
      <c r="BM54">
        <v>110004</v>
      </c>
      <c r="BN54">
        <v>0</v>
      </c>
      <c r="BO54" t="s">
        <v>6</v>
      </c>
      <c r="BP54">
        <v>0</v>
      </c>
      <c r="BQ54">
        <v>3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6</v>
      </c>
      <c r="BZ54">
        <v>95</v>
      </c>
      <c r="CA54">
        <v>53</v>
      </c>
      <c r="CB54" t="s">
        <v>6</v>
      </c>
      <c r="CE54">
        <v>0</v>
      </c>
      <c r="CF54">
        <v>0</v>
      </c>
      <c r="CG54">
        <v>0</v>
      </c>
      <c r="CM54">
        <v>0</v>
      </c>
      <c r="CN54" t="s">
        <v>541</v>
      </c>
      <c r="CO54">
        <v>0</v>
      </c>
      <c r="CP54">
        <f t="shared" si="29"/>
        <v>585.28</v>
      </c>
      <c r="CQ54">
        <f t="shared" si="30"/>
        <v>17.84</v>
      </c>
      <c r="CR54">
        <f t="shared" si="31"/>
        <v>0</v>
      </c>
      <c r="CS54">
        <f t="shared" si="32"/>
        <v>0</v>
      </c>
      <c r="CT54">
        <f t="shared" si="33"/>
        <v>55.32</v>
      </c>
      <c r="CU54">
        <f t="shared" si="34"/>
        <v>0</v>
      </c>
      <c r="CV54">
        <f t="shared" si="35"/>
        <v>5.75</v>
      </c>
      <c r="CW54">
        <f t="shared" si="36"/>
        <v>0</v>
      </c>
      <c r="CX54">
        <f t="shared" si="37"/>
        <v>0</v>
      </c>
      <c r="CY54">
        <f t="shared" si="38"/>
        <v>420.43199999999996</v>
      </c>
      <c r="CZ54">
        <f t="shared" si="39"/>
        <v>234.55680000000001</v>
      </c>
      <c r="DC54" t="s">
        <v>6</v>
      </c>
      <c r="DD54" t="s">
        <v>6</v>
      </c>
      <c r="DE54" t="s">
        <v>19</v>
      </c>
      <c r="DF54" t="s">
        <v>19</v>
      </c>
      <c r="DG54" t="s">
        <v>19</v>
      </c>
      <c r="DH54" t="s">
        <v>6</v>
      </c>
      <c r="DI54" t="s">
        <v>19</v>
      </c>
      <c r="DJ54" t="s">
        <v>19</v>
      </c>
      <c r="DK54" t="s">
        <v>6</v>
      </c>
      <c r="DL54" t="s">
        <v>6</v>
      </c>
      <c r="DM54" t="s">
        <v>6</v>
      </c>
      <c r="DN54">
        <v>0</v>
      </c>
      <c r="DO54">
        <v>0</v>
      </c>
      <c r="DP54">
        <v>1</v>
      </c>
      <c r="DQ54">
        <v>1</v>
      </c>
      <c r="DU54">
        <v>1013</v>
      </c>
      <c r="DV54" t="s">
        <v>17</v>
      </c>
      <c r="DW54" t="s">
        <v>17</v>
      </c>
      <c r="DX54">
        <v>1</v>
      </c>
      <c r="DZ54" t="s">
        <v>6</v>
      </c>
      <c r="EA54" t="s">
        <v>6</v>
      </c>
      <c r="EB54" t="s">
        <v>6</v>
      </c>
      <c r="EC54" t="s">
        <v>6</v>
      </c>
      <c r="EE54">
        <v>37056101</v>
      </c>
      <c r="EF54">
        <v>3</v>
      </c>
      <c r="EG54" t="s">
        <v>20</v>
      </c>
      <c r="EH54">
        <v>0</v>
      </c>
      <c r="EI54" t="s">
        <v>6</v>
      </c>
      <c r="EJ54">
        <v>2</v>
      </c>
      <c r="EK54">
        <v>110004</v>
      </c>
      <c r="EL54" t="s">
        <v>34</v>
      </c>
      <c r="EM54" t="s">
        <v>22</v>
      </c>
      <c r="EO54" t="s">
        <v>23</v>
      </c>
      <c r="EQ54">
        <v>0</v>
      </c>
      <c r="ER54">
        <v>65.94</v>
      </c>
      <c r="ES54">
        <v>17.84</v>
      </c>
      <c r="ET54">
        <v>0</v>
      </c>
      <c r="EU54">
        <v>0</v>
      </c>
      <c r="EV54">
        <v>48.1</v>
      </c>
      <c r="EW54">
        <v>5</v>
      </c>
      <c r="EX54">
        <v>0</v>
      </c>
      <c r="EY54">
        <v>0</v>
      </c>
      <c r="FQ54">
        <v>0</v>
      </c>
      <c r="FR54">
        <f t="shared" si="40"/>
        <v>0</v>
      </c>
      <c r="FS54">
        <v>0</v>
      </c>
      <c r="FX54">
        <v>95</v>
      </c>
      <c r="FY54">
        <v>53</v>
      </c>
      <c r="GA54" t="s">
        <v>6</v>
      </c>
      <c r="GD54">
        <v>1</v>
      </c>
      <c r="GF54">
        <v>423803182</v>
      </c>
      <c r="GG54">
        <v>2</v>
      </c>
      <c r="GH54">
        <v>1</v>
      </c>
      <c r="GI54">
        <v>-2</v>
      </c>
      <c r="GJ54">
        <v>0</v>
      </c>
      <c r="GK54">
        <v>0</v>
      </c>
      <c r="GL54">
        <f t="shared" si="41"/>
        <v>0</v>
      </c>
      <c r="GM54">
        <f t="shared" si="42"/>
        <v>1240.27</v>
      </c>
      <c r="GN54">
        <f t="shared" si="43"/>
        <v>0</v>
      </c>
      <c r="GO54">
        <f t="shared" si="44"/>
        <v>1240.27</v>
      </c>
      <c r="GP54">
        <f t="shared" si="45"/>
        <v>0</v>
      </c>
      <c r="GR54">
        <v>0</v>
      </c>
      <c r="GS54">
        <v>3</v>
      </c>
      <c r="GT54">
        <v>0</v>
      </c>
      <c r="GU54" t="s">
        <v>6</v>
      </c>
      <c r="GV54">
        <f t="shared" si="46"/>
        <v>0</v>
      </c>
      <c r="GW54">
        <v>1</v>
      </c>
      <c r="GX54">
        <f t="shared" si="47"/>
        <v>0</v>
      </c>
      <c r="HA54">
        <v>0</v>
      </c>
      <c r="HB54">
        <v>0</v>
      </c>
      <c r="HC54">
        <f t="shared" si="48"/>
        <v>0</v>
      </c>
      <c r="HE54" t="s">
        <v>6</v>
      </c>
      <c r="HF54" t="s">
        <v>6</v>
      </c>
      <c r="HM54" t="s">
        <v>6</v>
      </c>
      <c r="HN54" t="s">
        <v>6</v>
      </c>
      <c r="HO54" t="s">
        <v>6</v>
      </c>
      <c r="HP54" t="s">
        <v>6</v>
      </c>
      <c r="HQ54" t="s">
        <v>6</v>
      </c>
      <c r="IK54">
        <v>0</v>
      </c>
    </row>
    <row r="55" spans="1:245" x14ac:dyDescent="0.2">
      <c r="A55">
        <v>18</v>
      </c>
      <c r="B55">
        <v>1</v>
      </c>
      <c r="C55">
        <v>133</v>
      </c>
      <c r="E55" t="s">
        <v>134</v>
      </c>
      <c r="F55" t="s">
        <v>32</v>
      </c>
      <c r="G55" t="s">
        <v>135</v>
      </c>
      <c r="H55" t="s">
        <v>17</v>
      </c>
      <c r="I55">
        <f>I54*J55</f>
        <v>8</v>
      </c>
      <c r="J55">
        <v>1</v>
      </c>
      <c r="K55">
        <v>1</v>
      </c>
      <c r="O55">
        <f t="shared" si="14"/>
        <v>95041.36</v>
      </c>
      <c r="P55">
        <f t="shared" si="15"/>
        <v>95041.36</v>
      </c>
      <c r="Q55">
        <f t="shared" si="16"/>
        <v>0</v>
      </c>
      <c r="R55">
        <f t="shared" si="17"/>
        <v>0</v>
      </c>
      <c r="S55">
        <f t="shared" si="18"/>
        <v>0</v>
      </c>
      <c r="T55">
        <f t="shared" si="19"/>
        <v>0</v>
      </c>
      <c r="U55">
        <f t="shared" si="20"/>
        <v>0</v>
      </c>
      <c r="V55">
        <f t="shared" si="21"/>
        <v>0</v>
      </c>
      <c r="W55">
        <f t="shared" si="22"/>
        <v>0</v>
      </c>
      <c r="X55">
        <f t="shared" si="23"/>
        <v>0</v>
      </c>
      <c r="Y55">
        <f t="shared" si="24"/>
        <v>0</v>
      </c>
      <c r="AA55">
        <v>40125201</v>
      </c>
      <c r="AB55">
        <f t="shared" si="25"/>
        <v>11880.17</v>
      </c>
      <c r="AC55">
        <f t="shared" si="26"/>
        <v>11880.17</v>
      </c>
      <c r="AD55">
        <f>ROUND((((ET55)-(EU55))+AE55),2)</f>
        <v>0</v>
      </c>
      <c r="AE55">
        <f>ROUND((EU55),2)</f>
        <v>0</v>
      </c>
      <c r="AF55">
        <f>ROUND((EV55),2)</f>
        <v>0</v>
      </c>
      <c r="AG55">
        <f t="shared" si="27"/>
        <v>0</v>
      </c>
      <c r="AH55">
        <f>(EW55)</f>
        <v>0</v>
      </c>
      <c r="AI55">
        <f>(EX55)</f>
        <v>0</v>
      </c>
      <c r="AJ55">
        <f t="shared" si="28"/>
        <v>0</v>
      </c>
      <c r="AK55">
        <v>11880.17</v>
      </c>
      <c r="AL55">
        <v>11880.17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95</v>
      </c>
      <c r="AU55">
        <v>53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6</v>
      </c>
      <c r="BE55" t="s">
        <v>6</v>
      </c>
      <c r="BF55" t="s">
        <v>6</v>
      </c>
      <c r="BG55" t="s">
        <v>6</v>
      </c>
      <c r="BH55">
        <v>3</v>
      </c>
      <c r="BI55">
        <v>3</v>
      </c>
      <c r="BJ55" t="s">
        <v>6</v>
      </c>
      <c r="BM55">
        <v>110004</v>
      </c>
      <c r="BN55">
        <v>0</v>
      </c>
      <c r="BO55" t="s">
        <v>6</v>
      </c>
      <c r="BP55">
        <v>0</v>
      </c>
      <c r="BQ55">
        <v>3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6</v>
      </c>
      <c r="BZ55">
        <v>95</v>
      </c>
      <c r="CA55">
        <v>53</v>
      </c>
      <c r="CB55" t="s">
        <v>6</v>
      </c>
      <c r="CE55">
        <v>0</v>
      </c>
      <c r="CF55">
        <v>0</v>
      </c>
      <c r="CG55">
        <v>0</v>
      </c>
      <c r="CM55">
        <v>0</v>
      </c>
      <c r="CN55" t="s">
        <v>6</v>
      </c>
      <c r="CO55">
        <v>0</v>
      </c>
      <c r="CP55">
        <f t="shared" si="29"/>
        <v>95041.36</v>
      </c>
      <c r="CQ55">
        <f t="shared" si="30"/>
        <v>11880.17</v>
      </c>
      <c r="CR55">
        <f t="shared" si="31"/>
        <v>0</v>
      </c>
      <c r="CS55">
        <f t="shared" si="32"/>
        <v>0</v>
      </c>
      <c r="CT55">
        <f t="shared" si="33"/>
        <v>0</v>
      </c>
      <c r="CU55">
        <f t="shared" si="34"/>
        <v>0</v>
      </c>
      <c r="CV55">
        <f t="shared" si="35"/>
        <v>0</v>
      </c>
      <c r="CW55">
        <f t="shared" si="36"/>
        <v>0</v>
      </c>
      <c r="CX55">
        <f t="shared" si="37"/>
        <v>0</v>
      </c>
      <c r="CY55">
        <f t="shared" si="38"/>
        <v>0</v>
      </c>
      <c r="CZ55">
        <f t="shared" si="39"/>
        <v>0</v>
      </c>
      <c r="DC55" t="s">
        <v>6</v>
      </c>
      <c r="DD55" t="s">
        <v>6</v>
      </c>
      <c r="DE55" t="s">
        <v>6</v>
      </c>
      <c r="DF55" t="s">
        <v>6</v>
      </c>
      <c r="DG55" t="s">
        <v>6</v>
      </c>
      <c r="DH55" t="s">
        <v>6</v>
      </c>
      <c r="DI55" t="s">
        <v>6</v>
      </c>
      <c r="DJ55" t="s">
        <v>6</v>
      </c>
      <c r="DK55" t="s">
        <v>6</v>
      </c>
      <c r="DL55" t="s">
        <v>6</v>
      </c>
      <c r="DM55" t="s">
        <v>6</v>
      </c>
      <c r="DN55">
        <v>0</v>
      </c>
      <c r="DO55">
        <v>0</v>
      </c>
      <c r="DP55">
        <v>1</v>
      </c>
      <c r="DQ55">
        <v>1</v>
      </c>
      <c r="DU55">
        <v>1013</v>
      </c>
      <c r="DV55" t="s">
        <v>17</v>
      </c>
      <c r="DW55" t="s">
        <v>17</v>
      </c>
      <c r="DX55">
        <v>1</v>
      </c>
      <c r="DZ55" t="s">
        <v>6</v>
      </c>
      <c r="EA55" t="s">
        <v>6</v>
      </c>
      <c r="EB55" t="s">
        <v>6</v>
      </c>
      <c r="EC55" t="s">
        <v>6</v>
      </c>
      <c r="EE55">
        <v>37056101</v>
      </c>
      <c r="EF55">
        <v>3</v>
      </c>
      <c r="EG55" t="s">
        <v>20</v>
      </c>
      <c r="EH55">
        <v>0</v>
      </c>
      <c r="EI55" t="s">
        <v>6</v>
      </c>
      <c r="EJ55">
        <v>2</v>
      </c>
      <c r="EK55">
        <v>110004</v>
      </c>
      <c r="EL55" t="s">
        <v>34</v>
      </c>
      <c r="EM55" t="s">
        <v>22</v>
      </c>
      <c r="EO55" t="s">
        <v>6</v>
      </c>
      <c r="EQ55">
        <v>0</v>
      </c>
      <c r="ER55">
        <v>11880.17</v>
      </c>
      <c r="ES55">
        <v>11880.17</v>
      </c>
      <c r="ET55">
        <v>0</v>
      </c>
      <c r="EU55">
        <v>0</v>
      </c>
      <c r="EV55">
        <v>0</v>
      </c>
      <c r="EW55">
        <v>0</v>
      </c>
      <c r="EX55">
        <v>0</v>
      </c>
      <c r="EZ55">
        <v>5</v>
      </c>
      <c r="FC55">
        <v>1</v>
      </c>
      <c r="FD55">
        <v>18</v>
      </c>
      <c r="FF55">
        <v>69000</v>
      </c>
      <c r="FQ55">
        <v>0</v>
      </c>
      <c r="FR55">
        <f t="shared" si="40"/>
        <v>95041.36</v>
      </c>
      <c r="FS55">
        <v>0</v>
      </c>
      <c r="FX55">
        <v>95</v>
      </c>
      <c r="FY55">
        <v>53</v>
      </c>
      <c r="GA55" t="s">
        <v>136</v>
      </c>
      <c r="GD55">
        <v>1</v>
      </c>
      <c r="GF55">
        <v>392812629</v>
      </c>
      <c r="GG55">
        <v>2</v>
      </c>
      <c r="GH55">
        <v>3</v>
      </c>
      <c r="GI55">
        <v>3</v>
      </c>
      <c r="GJ55">
        <v>0</v>
      </c>
      <c r="GK55">
        <v>0</v>
      </c>
      <c r="GL55">
        <f t="shared" si="41"/>
        <v>0</v>
      </c>
      <c r="GM55">
        <f t="shared" si="42"/>
        <v>95041.36</v>
      </c>
      <c r="GN55">
        <f t="shared" si="43"/>
        <v>0</v>
      </c>
      <c r="GO55">
        <f t="shared" si="44"/>
        <v>0</v>
      </c>
      <c r="GP55">
        <f t="shared" si="45"/>
        <v>0</v>
      </c>
      <c r="GR55">
        <v>1</v>
      </c>
      <c r="GS55">
        <v>1</v>
      </c>
      <c r="GT55">
        <v>0</v>
      </c>
      <c r="GU55" t="s">
        <v>6</v>
      </c>
      <c r="GV55">
        <f t="shared" si="46"/>
        <v>0</v>
      </c>
      <c r="GW55">
        <v>1</v>
      </c>
      <c r="GX55">
        <f t="shared" si="47"/>
        <v>0</v>
      </c>
      <c r="HA55">
        <v>0</v>
      </c>
      <c r="HB55">
        <v>0</v>
      </c>
      <c r="HC55">
        <f t="shared" si="48"/>
        <v>0</v>
      </c>
      <c r="HE55" t="s">
        <v>29</v>
      </c>
      <c r="HF55" t="s">
        <v>29</v>
      </c>
      <c r="HM55" t="s">
        <v>6</v>
      </c>
      <c r="HN55" t="s">
        <v>6</v>
      </c>
      <c r="HO55" t="s">
        <v>6</v>
      </c>
      <c r="HP55" t="s">
        <v>6</v>
      </c>
      <c r="HQ55" t="s">
        <v>6</v>
      </c>
      <c r="IK55">
        <v>0</v>
      </c>
    </row>
    <row r="56" spans="1:245" x14ac:dyDescent="0.2">
      <c r="A56">
        <v>17</v>
      </c>
      <c r="B56">
        <v>1</v>
      </c>
      <c r="C56">
        <f>ROW(SmtRes!A138)</f>
        <v>138</v>
      </c>
      <c r="D56">
        <f>ROW(EtalonRes!A119)</f>
        <v>119</v>
      </c>
      <c r="E56" t="s">
        <v>137</v>
      </c>
      <c r="F56" t="s">
        <v>138</v>
      </c>
      <c r="G56" t="s">
        <v>139</v>
      </c>
      <c r="H56" t="s">
        <v>17</v>
      </c>
      <c r="I56">
        <f>ROUND(ROUND(8,4),9)</f>
        <v>8</v>
      </c>
      <c r="J56">
        <v>0</v>
      </c>
      <c r="K56">
        <f>ROUND(ROUND(8,4),9)</f>
        <v>8</v>
      </c>
      <c r="O56">
        <f t="shared" ref="O56:O84" si="51">ROUND(CP56,2)</f>
        <v>172.72</v>
      </c>
      <c r="P56">
        <f t="shared" ref="P56:P84" si="52">ROUND(CQ56*I56,2)</f>
        <v>2.88</v>
      </c>
      <c r="Q56">
        <f t="shared" ref="Q56:Q84" si="53">ROUND(CR56*I56,2)</f>
        <v>6.08</v>
      </c>
      <c r="R56">
        <f t="shared" ref="R56:R84" si="54">ROUND(CS56*I56,2)</f>
        <v>1.1200000000000001</v>
      </c>
      <c r="S56">
        <f t="shared" ref="S56:S84" si="55">ROUND(CT56*I56,2)</f>
        <v>163.76</v>
      </c>
      <c r="T56">
        <f t="shared" ref="T56:T84" si="56">ROUND(CU56*I56,2)</f>
        <v>0</v>
      </c>
      <c r="U56">
        <f t="shared" ref="U56:U84" si="57">CV56*I56</f>
        <v>18.951999999999998</v>
      </c>
      <c r="V56">
        <f t="shared" ref="V56:V84" si="58">CW56*I56</f>
        <v>9.1999999999999998E-2</v>
      </c>
      <c r="W56">
        <f t="shared" ref="W56:W84" si="59">ROUND(CX56*I56,2)</f>
        <v>0</v>
      </c>
      <c r="X56">
        <f t="shared" ref="X56:X84" si="60">ROUND(CY56,2)</f>
        <v>148.38999999999999</v>
      </c>
      <c r="Y56">
        <f t="shared" ref="Y56:Y84" si="61">ROUND(CZ56,2)</f>
        <v>75.84</v>
      </c>
      <c r="AA56">
        <v>40125201</v>
      </c>
      <c r="AB56">
        <f t="shared" ref="AB56:AB84" si="62">ROUND((AC56+AD56+AF56),2)</f>
        <v>21.59</v>
      </c>
      <c r="AC56">
        <f t="shared" ref="AC56:AC84" si="63">ROUND((ES56),2)</f>
        <v>0.36</v>
      </c>
      <c r="AD56">
        <f>ROUND(((((ET56*1.15))-((EU56*1.15)))+AE56),2)</f>
        <v>0.76</v>
      </c>
      <c r="AE56">
        <f>ROUND(((EU56*1.15)),2)</f>
        <v>0.14000000000000001</v>
      </c>
      <c r="AF56">
        <f>ROUND(((EV56*1.15)),2)</f>
        <v>20.47</v>
      </c>
      <c r="AG56">
        <f t="shared" ref="AG56:AG84" si="64">ROUND((AP56),2)</f>
        <v>0</v>
      </c>
      <c r="AH56">
        <f>((EW56*1.15))</f>
        <v>2.3689999999999998</v>
      </c>
      <c r="AI56">
        <f>((EX56*1.15))</f>
        <v>1.15E-2</v>
      </c>
      <c r="AJ56">
        <f t="shared" ref="AJ56:AJ84" si="65">(AS56)</f>
        <v>0</v>
      </c>
      <c r="AK56">
        <v>18.82</v>
      </c>
      <c r="AL56">
        <v>0.36</v>
      </c>
      <c r="AM56">
        <v>0.66</v>
      </c>
      <c r="AN56">
        <v>0.12</v>
      </c>
      <c r="AO56">
        <v>17.8</v>
      </c>
      <c r="AP56">
        <v>0</v>
      </c>
      <c r="AQ56">
        <v>2.06</v>
      </c>
      <c r="AR56">
        <v>0.01</v>
      </c>
      <c r="AS56">
        <v>0</v>
      </c>
      <c r="AT56">
        <v>90</v>
      </c>
      <c r="AU56">
        <v>46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6</v>
      </c>
      <c r="BE56" t="s">
        <v>6</v>
      </c>
      <c r="BF56" t="s">
        <v>6</v>
      </c>
      <c r="BG56" t="s">
        <v>6</v>
      </c>
      <c r="BH56">
        <v>0</v>
      </c>
      <c r="BI56">
        <v>2</v>
      </c>
      <c r="BJ56" t="s">
        <v>140</v>
      </c>
      <c r="BM56">
        <v>111002</v>
      </c>
      <c r="BN56">
        <v>0</v>
      </c>
      <c r="BO56" t="s">
        <v>6</v>
      </c>
      <c r="BP56">
        <v>0</v>
      </c>
      <c r="BQ56">
        <v>3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6</v>
      </c>
      <c r="BZ56">
        <v>90</v>
      </c>
      <c r="CA56">
        <v>46</v>
      </c>
      <c r="CB56" t="s">
        <v>6</v>
      </c>
      <c r="CE56">
        <v>0</v>
      </c>
      <c r="CF56">
        <v>0</v>
      </c>
      <c r="CG56">
        <v>0</v>
      </c>
      <c r="CM56">
        <v>0</v>
      </c>
      <c r="CN56" t="s">
        <v>541</v>
      </c>
      <c r="CO56">
        <v>0</v>
      </c>
      <c r="CP56">
        <f t="shared" ref="CP56:CP84" si="66">(P56+Q56+S56)</f>
        <v>172.72</v>
      </c>
      <c r="CQ56">
        <f t="shared" ref="CQ56:CQ84" si="67">AC56*BC56</f>
        <v>0.36</v>
      </c>
      <c r="CR56">
        <f t="shared" ref="CR56:CR84" si="68">AD56*BB56</f>
        <v>0.76</v>
      </c>
      <c r="CS56">
        <f t="shared" ref="CS56:CS84" si="69">AE56*BS56</f>
        <v>0.14000000000000001</v>
      </c>
      <c r="CT56">
        <f t="shared" ref="CT56:CT84" si="70">AF56*BA56</f>
        <v>20.47</v>
      </c>
      <c r="CU56">
        <f t="shared" ref="CU56:CU84" si="71">AG56</f>
        <v>0</v>
      </c>
      <c r="CV56">
        <f t="shared" ref="CV56:CV84" si="72">AH56</f>
        <v>2.3689999999999998</v>
      </c>
      <c r="CW56">
        <f t="shared" ref="CW56:CW84" si="73">AI56</f>
        <v>1.15E-2</v>
      </c>
      <c r="CX56">
        <f t="shared" ref="CX56:CX84" si="74">AJ56</f>
        <v>0</v>
      </c>
      <c r="CY56">
        <f t="shared" ref="CY56:CY84" si="75">(((S56+R56)*AT56)/100)</f>
        <v>148.392</v>
      </c>
      <c r="CZ56">
        <f t="shared" ref="CZ56:CZ84" si="76">(((S56+R56)*AU56)/100)</f>
        <v>75.844799999999992</v>
      </c>
      <c r="DC56" t="s">
        <v>6</v>
      </c>
      <c r="DD56" t="s">
        <v>6</v>
      </c>
      <c r="DE56" t="s">
        <v>19</v>
      </c>
      <c r="DF56" t="s">
        <v>19</v>
      </c>
      <c r="DG56" t="s">
        <v>19</v>
      </c>
      <c r="DH56" t="s">
        <v>6</v>
      </c>
      <c r="DI56" t="s">
        <v>19</v>
      </c>
      <c r="DJ56" t="s">
        <v>19</v>
      </c>
      <c r="DK56" t="s">
        <v>6</v>
      </c>
      <c r="DL56" t="s">
        <v>6</v>
      </c>
      <c r="DM56" t="s">
        <v>6</v>
      </c>
      <c r="DN56">
        <v>0</v>
      </c>
      <c r="DO56">
        <v>0</v>
      </c>
      <c r="DP56">
        <v>1</v>
      </c>
      <c r="DQ56">
        <v>1</v>
      </c>
      <c r="DU56">
        <v>1013</v>
      </c>
      <c r="DV56" t="s">
        <v>17</v>
      </c>
      <c r="DW56" t="s">
        <v>17</v>
      </c>
      <c r="DX56">
        <v>1</v>
      </c>
      <c r="DZ56" t="s">
        <v>6</v>
      </c>
      <c r="EA56" t="s">
        <v>6</v>
      </c>
      <c r="EB56" t="s">
        <v>6</v>
      </c>
      <c r="EC56" t="s">
        <v>6</v>
      </c>
      <c r="EE56">
        <v>37056112</v>
      </c>
      <c r="EF56">
        <v>3</v>
      </c>
      <c r="EG56" t="s">
        <v>20</v>
      </c>
      <c r="EH56">
        <v>0</v>
      </c>
      <c r="EI56" t="s">
        <v>6</v>
      </c>
      <c r="EJ56">
        <v>2</v>
      </c>
      <c r="EK56">
        <v>111002</v>
      </c>
      <c r="EL56" t="s">
        <v>141</v>
      </c>
      <c r="EM56" t="s">
        <v>142</v>
      </c>
      <c r="EO56" t="s">
        <v>23</v>
      </c>
      <c r="EQ56">
        <v>0</v>
      </c>
      <c r="ER56">
        <v>18.82</v>
      </c>
      <c r="ES56">
        <v>0.36</v>
      </c>
      <c r="ET56">
        <v>0.66</v>
      </c>
      <c r="EU56">
        <v>0.12</v>
      </c>
      <c r="EV56">
        <v>17.8</v>
      </c>
      <c r="EW56">
        <v>2.06</v>
      </c>
      <c r="EX56">
        <v>0.01</v>
      </c>
      <c r="EY56">
        <v>0</v>
      </c>
      <c r="FQ56">
        <v>0</v>
      </c>
      <c r="FR56">
        <f t="shared" ref="FR56:FR84" si="77">ROUND(IF(AND(BH56=3,BI56=3),P56,0),2)</f>
        <v>0</v>
      </c>
      <c r="FS56">
        <v>0</v>
      </c>
      <c r="FX56">
        <v>90</v>
      </c>
      <c r="FY56">
        <v>46</v>
      </c>
      <c r="GA56" t="s">
        <v>6</v>
      </c>
      <c r="GD56">
        <v>1</v>
      </c>
      <c r="GF56">
        <v>-1482402655</v>
      </c>
      <c r="GG56">
        <v>2</v>
      </c>
      <c r="GH56">
        <v>1</v>
      </c>
      <c r="GI56">
        <v>-2</v>
      </c>
      <c r="GJ56">
        <v>0</v>
      </c>
      <c r="GK56">
        <v>0</v>
      </c>
      <c r="GL56">
        <f t="shared" ref="GL56:GL84" si="78">ROUND(IF(AND(BH56=3,BI56=3,FS56&lt;&gt;0),P56,0),2)</f>
        <v>0</v>
      </c>
      <c r="GM56">
        <f t="shared" ref="GM56:GM84" si="79">ROUND(O56+X56+Y56,2)+GX56</f>
        <v>396.95</v>
      </c>
      <c r="GN56">
        <f t="shared" ref="GN56:GN84" si="80">IF(OR(BI56=0,BI56=1),ROUND(O56+X56+Y56,2),0)</f>
        <v>0</v>
      </c>
      <c r="GO56">
        <f t="shared" ref="GO56:GO84" si="81">IF(BI56=2,ROUND(O56+X56+Y56,2),0)</f>
        <v>396.95</v>
      </c>
      <c r="GP56">
        <f t="shared" ref="GP56:GP84" si="82">IF(BI56=4,ROUND(O56+X56+Y56,2)+GX56,0)</f>
        <v>0</v>
      </c>
      <c r="GR56">
        <v>0</v>
      </c>
      <c r="GS56">
        <v>3</v>
      </c>
      <c r="GT56">
        <v>0</v>
      </c>
      <c r="GU56" t="s">
        <v>6</v>
      </c>
      <c r="GV56">
        <f t="shared" ref="GV56:GV84" si="83">ROUND((GT56),2)</f>
        <v>0</v>
      </c>
      <c r="GW56">
        <v>1</v>
      </c>
      <c r="GX56">
        <f t="shared" ref="GX56:GX84" si="84">ROUND(HC56*I56,2)</f>
        <v>0</v>
      </c>
      <c r="HA56">
        <v>0</v>
      </c>
      <c r="HB56">
        <v>0</v>
      </c>
      <c r="HC56">
        <f t="shared" ref="HC56:HC84" si="85">GV56*GW56</f>
        <v>0</v>
      </c>
      <c r="HE56" t="s">
        <v>6</v>
      </c>
      <c r="HF56" t="s">
        <v>6</v>
      </c>
      <c r="HM56" t="s">
        <v>6</v>
      </c>
      <c r="HN56" t="s">
        <v>6</v>
      </c>
      <c r="HO56" t="s">
        <v>6</v>
      </c>
      <c r="HP56" t="s">
        <v>6</v>
      </c>
      <c r="HQ56" t="s">
        <v>6</v>
      </c>
      <c r="IK56">
        <v>0</v>
      </c>
    </row>
    <row r="57" spans="1:245" x14ac:dyDescent="0.2">
      <c r="A57">
        <v>18</v>
      </c>
      <c r="B57">
        <v>1</v>
      </c>
      <c r="C57">
        <v>138</v>
      </c>
      <c r="E57" t="s">
        <v>143</v>
      </c>
      <c r="F57" t="s">
        <v>32</v>
      </c>
      <c r="G57" t="s">
        <v>144</v>
      </c>
      <c r="H57" t="s">
        <v>17</v>
      </c>
      <c r="I57">
        <f>I56*J57</f>
        <v>8</v>
      </c>
      <c r="J57">
        <v>1</v>
      </c>
      <c r="K57">
        <v>1</v>
      </c>
      <c r="O57">
        <f t="shared" si="51"/>
        <v>15151.52</v>
      </c>
      <c r="P57">
        <f t="shared" si="52"/>
        <v>15151.52</v>
      </c>
      <c r="Q57">
        <f t="shared" si="53"/>
        <v>0</v>
      </c>
      <c r="R57">
        <f t="shared" si="54"/>
        <v>0</v>
      </c>
      <c r="S57">
        <f t="shared" si="55"/>
        <v>0</v>
      </c>
      <c r="T57">
        <f t="shared" si="56"/>
        <v>0</v>
      </c>
      <c r="U57">
        <f t="shared" si="57"/>
        <v>0</v>
      </c>
      <c r="V57">
        <f t="shared" si="58"/>
        <v>0</v>
      </c>
      <c r="W57">
        <f t="shared" si="59"/>
        <v>0</v>
      </c>
      <c r="X57">
        <f t="shared" si="60"/>
        <v>0</v>
      </c>
      <c r="Y57">
        <f t="shared" si="61"/>
        <v>0</v>
      </c>
      <c r="AA57">
        <v>40125201</v>
      </c>
      <c r="AB57">
        <f t="shared" si="62"/>
        <v>1893.94</v>
      </c>
      <c r="AC57">
        <f t="shared" si="63"/>
        <v>1893.94</v>
      </c>
      <c r="AD57">
        <f>ROUND((((ET57)-(EU57))+AE57),2)</f>
        <v>0</v>
      </c>
      <c r="AE57">
        <f>ROUND((EU57),2)</f>
        <v>0</v>
      </c>
      <c r="AF57">
        <f>ROUND((EV57),2)</f>
        <v>0</v>
      </c>
      <c r="AG57">
        <f t="shared" si="64"/>
        <v>0</v>
      </c>
      <c r="AH57">
        <f>(EW57)</f>
        <v>0</v>
      </c>
      <c r="AI57">
        <f>(EX57)</f>
        <v>0</v>
      </c>
      <c r="AJ57">
        <f t="shared" si="65"/>
        <v>0</v>
      </c>
      <c r="AK57">
        <v>1893.94</v>
      </c>
      <c r="AL57">
        <v>1893.94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95</v>
      </c>
      <c r="AU57">
        <v>53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6</v>
      </c>
      <c r="BE57" t="s">
        <v>6</v>
      </c>
      <c r="BF57" t="s">
        <v>6</v>
      </c>
      <c r="BG57" t="s">
        <v>6</v>
      </c>
      <c r="BH57">
        <v>3</v>
      </c>
      <c r="BI57">
        <v>3</v>
      </c>
      <c r="BJ57" t="s">
        <v>6</v>
      </c>
      <c r="BM57">
        <v>110004</v>
      </c>
      <c r="BN57">
        <v>0</v>
      </c>
      <c r="BO57" t="s">
        <v>6</v>
      </c>
      <c r="BP57">
        <v>0</v>
      </c>
      <c r="BQ57">
        <v>3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6</v>
      </c>
      <c r="BZ57">
        <v>95</v>
      </c>
      <c r="CA57">
        <v>53</v>
      </c>
      <c r="CB57" t="s">
        <v>6</v>
      </c>
      <c r="CE57">
        <v>0</v>
      </c>
      <c r="CF57">
        <v>0</v>
      </c>
      <c r="CG57">
        <v>0</v>
      </c>
      <c r="CM57">
        <v>0</v>
      </c>
      <c r="CN57" t="s">
        <v>6</v>
      </c>
      <c r="CO57">
        <v>0</v>
      </c>
      <c r="CP57">
        <f t="shared" si="66"/>
        <v>15151.52</v>
      </c>
      <c r="CQ57">
        <f t="shared" si="67"/>
        <v>1893.94</v>
      </c>
      <c r="CR57">
        <f t="shared" si="68"/>
        <v>0</v>
      </c>
      <c r="CS57">
        <f t="shared" si="69"/>
        <v>0</v>
      </c>
      <c r="CT57">
        <f t="shared" si="70"/>
        <v>0</v>
      </c>
      <c r="CU57">
        <f t="shared" si="71"/>
        <v>0</v>
      </c>
      <c r="CV57">
        <f t="shared" si="72"/>
        <v>0</v>
      </c>
      <c r="CW57">
        <f t="shared" si="73"/>
        <v>0</v>
      </c>
      <c r="CX57">
        <f t="shared" si="74"/>
        <v>0</v>
      </c>
      <c r="CY57">
        <f t="shared" si="75"/>
        <v>0</v>
      </c>
      <c r="CZ57">
        <f t="shared" si="76"/>
        <v>0</v>
      </c>
      <c r="DC57" t="s">
        <v>6</v>
      </c>
      <c r="DD57" t="s">
        <v>6</v>
      </c>
      <c r="DE57" t="s">
        <v>6</v>
      </c>
      <c r="DF57" t="s">
        <v>6</v>
      </c>
      <c r="DG57" t="s">
        <v>6</v>
      </c>
      <c r="DH57" t="s">
        <v>6</v>
      </c>
      <c r="DI57" t="s">
        <v>6</v>
      </c>
      <c r="DJ57" t="s">
        <v>6</v>
      </c>
      <c r="DK57" t="s">
        <v>6</v>
      </c>
      <c r="DL57" t="s">
        <v>6</v>
      </c>
      <c r="DM57" t="s">
        <v>6</v>
      </c>
      <c r="DN57">
        <v>0</v>
      </c>
      <c r="DO57">
        <v>0</v>
      </c>
      <c r="DP57">
        <v>1</v>
      </c>
      <c r="DQ57">
        <v>1</v>
      </c>
      <c r="DU57">
        <v>1013</v>
      </c>
      <c r="DV57" t="s">
        <v>17</v>
      </c>
      <c r="DW57" t="s">
        <v>17</v>
      </c>
      <c r="DX57">
        <v>1</v>
      </c>
      <c r="DZ57" t="s">
        <v>6</v>
      </c>
      <c r="EA57" t="s">
        <v>6</v>
      </c>
      <c r="EB57" t="s">
        <v>6</v>
      </c>
      <c r="EC57" t="s">
        <v>6</v>
      </c>
      <c r="EE57">
        <v>37056101</v>
      </c>
      <c r="EF57">
        <v>3</v>
      </c>
      <c r="EG57" t="s">
        <v>20</v>
      </c>
      <c r="EH57">
        <v>0</v>
      </c>
      <c r="EI57" t="s">
        <v>6</v>
      </c>
      <c r="EJ57">
        <v>2</v>
      </c>
      <c r="EK57">
        <v>110004</v>
      </c>
      <c r="EL57" t="s">
        <v>34</v>
      </c>
      <c r="EM57" t="s">
        <v>22</v>
      </c>
      <c r="EO57" t="s">
        <v>6</v>
      </c>
      <c r="EQ57">
        <v>0</v>
      </c>
      <c r="ER57">
        <v>1893.94</v>
      </c>
      <c r="ES57">
        <v>1893.94</v>
      </c>
      <c r="ET57">
        <v>0</v>
      </c>
      <c r="EU57">
        <v>0</v>
      </c>
      <c r="EV57">
        <v>0</v>
      </c>
      <c r="EW57">
        <v>0</v>
      </c>
      <c r="EX57">
        <v>0</v>
      </c>
      <c r="EZ57">
        <v>5</v>
      </c>
      <c r="FC57">
        <v>1</v>
      </c>
      <c r="FD57">
        <v>18</v>
      </c>
      <c r="FF57">
        <v>11000</v>
      </c>
      <c r="FQ57">
        <v>0</v>
      </c>
      <c r="FR57">
        <f t="shared" si="77"/>
        <v>15151.52</v>
      </c>
      <c r="FS57">
        <v>0</v>
      </c>
      <c r="FX57">
        <v>95</v>
      </c>
      <c r="FY57">
        <v>53</v>
      </c>
      <c r="GA57" t="s">
        <v>145</v>
      </c>
      <c r="GD57">
        <v>1</v>
      </c>
      <c r="GF57">
        <v>-494477930</v>
      </c>
      <c r="GG57">
        <v>2</v>
      </c>
      <c r="GH57">
        <v>3</v>
      </c>
      <c r="GI57">
        <v>3</v>
      </c>
      <c r="GJ57">
        <v>0</v>
      </c>
      <c r="GK57">
        <v>0</v>
      </c>
      <c r="GL57">
        <f t="shared" si="78"/>
        <v>0</v>
      </c>
      <c r="GM57">
        <f t="shared" si="79"/>
        <v>15151.52</v>
      </c>
      <c r="GN57">
        <f t="shared" si="80"/>
        <v>0</v>
      </c>
      <c r="GO57">
        <f t="shared" si="81"/>
        <v>0</v>
      </c>
      <c r="GP57">
        <f t="shared" si="82"/>
        <v>0</v>
      </c>
      <c r="GR57">
        <v>1</v>
      </c>
      <c r="GS57">
        <v>1</v>
      </c>
      <c r="GT57">
        <v>0</v>
      </c>
      <c r="GU57" t="s">
        <v>6</v>
      </c>
      <c r="GV57">
        <f t="shared" si="83"/>
        <v>0</v>
      </c>
      <c r="GW57">
        <v>1</v>
      </c>
      <c r="GX57">
        <f t="shared" si="84"/>
        <v>0</v>
      </c>
      <c r="HA57">
        <v>0</v>
      </c>
      <c r="HB57">
        <v>0</v>
      </c>
      <c r="HC57">
        <f t="shared" si="85"/>
        <v>0</v>
      </c>
      <c r="HE57" t="s">
        <v>29</v>
      </c>
      <c r="HF57" t="s">
        <v>29</v>
      </c>
      <c r="HM57" t="s">
        <v>6</v>
      </c>
      <c r="HN57" t="s">
        <v>6</v>
      </c>
      <c r="HO57" t="s">
        <v>6</v>
      </c>
      <c r="HP57" t="s">
        <v>6</v>
      </c>
      <c r="HQ57" t="s">
        <v>6</v>
      </c>
      <c r="IK57">
        <v>0</v>
      </c>
    </row>
    <row r="58" spans="1:245" x14ac:dyDescent="0.2">
      <c r="A58">
        <v>17</v>
      </c>
      <c r="B58">
        <v>1</v>
      </c>
      <c r="C58">
        <f>ROW(SmtRes!A150)</f>
        <v>150</v>
      </c>
      <c r="D58">
        <f>ROW(EtalonRes!A130)</f>
        <v>130</v>
      </c>
      <c r="E58" t="s">
        <v>146</v>
      </c>
      <c r="F58" t="s">
        <v>147</v>
      </c>
      <c r="G58" t="s">
        <v>148</v>
      </c>
      <c r="H58" t="s">
        <v>149</v>
      </c>
      <c r="I58">
        <f>ROUND(ROUND(0.04,4),9)</f>
        <v>0.04</v>
      </c>
      <c r="J58">
        <v>0</v>
      </c>
      <c r="K58">
        <f>ROUND(ROUND(0.04,4),9)</f>
        <v>0.04</v>
      </c>
      <c r="O58">
        <f t="shared" si="51"/>
        <v>216.29</v>
      </c>
      <c r="P58">
        <f t="shared" si="52"/>
        <v>109.29</v>
      </c>
      <c r="Q58">
        <f t="shared" si="53"/>
        <v>10.9</v>
      </c>
      <c r="R58">
        <f t="shared" si="54"/>
        <v>0.41</v>
      </c>
      <c r="S58">
        <f t="shared" si="55"/>
        <v>96.1</v>
      </c>
      <c r="T58">
        <f t="shared" si="56"/>
        <v>0</v>
      </c>
      <c r="U58">
        <f t="shared" si="57"/>
        <v>10.105279999999999</v>
      </c>
      <c r="V58">
        <f t="shared" si="58"/>
        <v>3.2659999999999995E-2</v>
      </c>
      <c r="W58">
        <f t="shared" si="59"/>
        <v>0</v>
      </c>
      <c r="X58">
        <f t="shared" si="60"/>
        <v>93.61</v>
      </c>
      <c r="Y58">
        <f t="shared" si="61"/>
        <v>49.22</v>
      </c>
      <c r="AA58">
        <v>40125201</v>
      </c>
      <c r="AB58">
        <f t="shared" si="62"/>
        <v>5407.28</v>
      </c>
      <c r="AC58">
        <f t="shared" si="63"/>
        <v>2732.35</v>
      </c>
      <c r="AD58">
        <f>ROUND(((((ET58*1.15))-((EU58*1.15)))+AE58),2)</f>
        <v>272.39999999999998</v>
      </c>
      <c r="AE58">
        <f>ROUND(((EU58*1.15)),2)</f>
        <v>10.35</v>
      </c>
      <c r="AF58">
        <f>ROUND(((EV58*1.15)),2)</f>
        <v>2402.5300000000002</v>
      </c>
      <c r="AG58">
        <f t="shared" si="64"/>
        <v>0</v>
      </c>
      <c r="AH58">
        <f>((EW58*1.15))</f>
        <v>252.63199999999998</v>
      </c>
      <c r="AI58">
        <f>((EX58*1.15))</f>
        <v>0.81649999999999989</v>
      </c>
      <c r="AJ58">
        <f t="shared" si="65"/>
        <v>0</v>
      </c>
      <c r="AK58">
        <v>5058.38</v>
      </c>
      <c r="AL58">
        <v>2732.35</v>
      </c>
      <c r="AM58">
        <v>236.87</v>
      </c>
      <c r="AN58">
        <v>9</v>
      </c>
      <c r="AO58">
        <v>2089.16</v>
      </c>
      <c r="AP58">
        <v>0</v>
      </c>
      <c r="AQ58">
        <v>219.68</v>
      </c>
      <c r="AR58">
        <v>0.71</v>
      </c>
      <c r="AS58">
        <v>0</v>
      </c>
      <c r="AT58">
        <v>97</v>
      </c>
      <c r="AU58">
        <v>51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6</v>
      </c>
      <c r="BE58" t="s">
        <v>6</v>
      </c>
      <c r="BF58" t="s">
        <v>6</v>
      </c>
      <c r="BG58" t="s">
        <v>6</v>
      </c>
      <c r="BH58">
        <v>0</v>
      </c>
      <c r="BI58">
        <v>2</v>
      </c>
      <c r="BJ58" t="s">
        <v>150</v>
      </c>
      <c r="BM58">
        <v>108002</v>
      </c>
      <c r="BN58">
        <v>0</v>
      </c>
      <c r="BO58" t="s">
        <v>6</v>
      </c>
      <c r="BP58">
        <v>0</v>
      </c>
      <c r="BQ58">
        <v>3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6</v>
      </c>
      <c r="BZ58">
        <v>97</v>
      </c>
      <c r="CA58">
        <v>51</v>
      </c>
      <c r="CB58" t="s">
        <v>6</v>
      </c>
      <c r="CE58">
        <v>0</v>
      </c>
      <c r="CF58">
        <v>0</v>
      </c>
      <c r="CG58">
        <v>0</v>
      </c>
      <c r="CM58">
        <v>0</v>
      </c>
      <c r="CN58" t="s">
        <v>541</v>
      </c>
      <c r="CO58">
        <v>0</v>
      </c>
      <c r="CP58">
        <f t="shared" si="66"/>
        <v>216.29000000000002</v>
      </c>
      <c r="CQ58">
        <f t="shared" si="67"/>
        <v>2732.35</v>
      </c>
      <c r="CR58">
        <f t="shared" si="68"/>
        <v>272.39999999999998</v>
      </c>
      <c r="CS58">
        <f t="shared" si="69"/>
        <v>10.35</v>
      </c>
      <c r="CT58">
        <f t="shared" si="70"/>
        <v>2402.5300000000002</v>
      </c>
      <c r="CU58">
        <f t="shared" si="71"/>
        <v>0</v>
      </c>
      <c r="CV58">
        <f t="shared" si="72"/>
        <v>252.63199999999998</v>
      </c>
      <c r="CW58">
        <f t="shared" si="73"/>
        <v>0.81649999999999989</v>
      </c>
      <c r="CX58">
        <f t="shared" si="74"/>
        <v>0</v>
      </c>
      <c r="CY58">
        <f t="shared" si="75"/>
        <v>93.614699999999999</v>
      </c>
      <c r="CZ58">
        <f t="shared" si="76"/>
        <v>49.220099999999995</v>
      </c>
      <c r="DC58" t="s">
        <v>6</v>
      </c>
      <c r="DD58" t="s">
        <v>6</v>
      </c>
      <c r="DE58" t="s">
        <v>19</v>
      </c>
      <c r="DF58" t="s">
        <v>19</v>
      </c>
      <c r="DG58" t="s">
        <v>19</v>
      </c>
      <c r="DH58" t="s">
        <v>6</v>
      </c>
      <c r="DI58" t="s">
        <v>19</v>
      </c>
      <c r="DJ58" t="s">
        <v>19</v>
      </c>
      <c r="DK58" t="s">
        <v>6</v>
      </c>
      <c r="DL58" t="s">
        <v>6</v>
      </c>
      <c r="DM58" t="s">
        <v>6</v>
      </c>
      <c r="DN58">
        <v>0</v>
      </c>
      <c r="DO58">
        <v>0</v>
      </c>
      <c r="DP58">
        <v>1</v>
      </c>
      <c r="DQ58">
        <v>1</v>
      </c>
      <c r="DU58">
        <v>1009</v>
      </c>
      <c r="DV58" t="s">
        <v>149</v>
      </c>
      <c r="DW58" t="s">
        <v>149</v>
      </c>
      <c r="DX58">
        <v>1000</v>
      </c>
      <c r="DZ58" t="s">
        <v>6</v>
      </c>
      <c r="EA58" t="s">
        <v>6</v>
      </c>
      <c r="EB58" t="s">
        <v>6</v>
      </c>
      <c r="EC58" t="s">
        <v>6</v>
      </c>
      <c r="EE58">
        <v>37056097</v>
      </c>
      <c r="EF58">
        <v>3</v>
      </c>
      <c r="EG58" t="s">
        <v>20</v>
      </c>
      <c r="EH58">
        <v>0</v>
      </c>
      <c r="EI58" t="s">
        <v>6</v>
      </c>
      <c r="EJ58">
        <v>2</v>
      </c>
      <c r="EK58">
        <v>108002</v>
      </c>
      <c r="EL58" t="s">
        <v>151</v>
      </c>
      <c r="EM58" t="s">
        <v>99</v>
      </c>
      <c r="EO58" t="s">
        <v>23</v>
      </c>
      <c r="EQ58">
        <v>0</v>
      </c>
      <c r="ER58">
        <v>5058.38</v>
      </c>
      <c r="ES58">
        <v>2732.35</v>
      </c>
      <c r="ET58">
        <v>236.87</v>
      </c>
      <c r="EU58">
        <v>9</v>
      </c>
      <c r="EV58">
        <v>2089.16</v>
      </c>
      <c r="EW58">
        <v>219.68</v>
      </c>
      <c r="EX58">
        <v>0.71</v>
      </c>
      <c r="EY58">
        <v>0</v>
      </c>
      <c r="FQ58">
        <v>0</v>
      </c>
      <c r="FR58">
        <f t="shared" si="77"/>
        <v>0</v>
      </c>
      <c r="FS58">
        <v>0</v>
      </c>
      <c r="FX58">
        <v>97</v>
      </c>
      <c r="FY58">
        <v>51</v>
      </c>
      <c r="GA58" t="s">
        <v>6</v>
      </c>
      <c r="GD58">
        <v>1</v>
      </c>
      <c r="GF58">
        <v>1481961756</v>
      </c>
      <c r="GG58">
        <v>2</v>
      </c>
      <c r="GH58">
        <v>1</v>
      </c>
      <c r="GI58">
        <v>-2</v>
      </c>
      <c r="GJ58">
        <v>0</v>
      </c>
      <c r="GK58">
        <v>0</v>
      </c>
      <c r="GL58">
        <f t="shared" si="78"/>
        <v>0</v>
      </c>
      <c r="GM58">
        <f t="shared" si="79"/>
        <v>359.12</v>
      </c>
      <c r="GN58">
        <f t="shared" si="80"/>
        <v>0</v>
      </c>
      <c r="GO58">
        <f t="shared" si="81"/>
        <v>359.12</v>
      </c>
      <c r="GP58">
        <f t="shared" si="82"/>
        <v>0</v>
      </c>
      <c r="GR58">
        <v>0</v>
      </c>
      <c r="GS58">
        <v>3</v>
      </c>
      <c r="GT58">
        <v>0</v>
      </c>
      <c r="GU58" t="s">
        <v>6</v>
      </c>
      <c r="GV58">
        <f t="shared" si="83"/>
        <v>0</v>
      </c>
      <c r="GW58">
        <v>1</v>
      </c>
      <c r="GX58">
        <f t="shared" si="84"/>
        <v>0</v>
      </c>
      <c r="HA58">
        <v>0</v>
      </c>
      <c r="HB58">
        <v>0</v>
      </c>
      <c r="HC58">
        <f t="shared" si="85"/>
        <v>0</v>
      </c>
      <c r="HE58" t="s">
        <v>6</v>
      </c>
      <c r="HF58" t="s">
        <v>6</v>
      </c>
      <c r="HM58" t="s">
        <v>6</v>
      </c>
      <c r="HN58" t="s">
        <v>6</v>
      </c>
      <c r="HO58" t="s">
        <v>6</v>
      </c>
      <c r="HP58" t="s">
        <v>6</v>
      </c>
      <c r="HQ58" t="s">
        <v>6</v>
      </c>
      <c r="IK58">
        <v>0</v>
      </c>
    </row>
    <row r="59" spans="1:245" x14ac:dyDescent="0.2">
      <c r="A59">
        <v>18</v>
      </c>
      <c r="B59">
        <v>1</v>
      </c>
      <c r="C59">
        <v>150</v>
      </c>
      <c r="E59" t="s">
        <v>152</v>
      </c>
      <c r="F59" t="s">
        <v>32</v>
      </c>
      <c r="G59" t="s">
        <v>153</v>
      </c>
      <c r="H59" t="s">
        <v>17</v>
      </c>
      <c r="I59">
        <f>I58*J59</f>
        <v>8</v>
      </c>
      <c r="J59">
        <v>200</v>
      </c>
      <c r="K59">
        <v>200</v>
      </c>
      <c r="O59">
        <f t="shared" si="51"/>
        <v>1987.52</v>
      </c>
      <c r="P59">
        <f t="shared" si="52"/>
        <v>1987.52</v>
      </c>
      <c r="Q59">
        <f t="shared" si="53"/>
        <v>0</v>
      </c>
      <c r="R59">
        <f t="shared" si="54"/>
        <v>0</v>
      </c>
      <c r="S59">
        <f t="shared" si="55"/>
        <v>0</v>
      </c>
      <c r="T59">
        <f t="shared" si="56"/>
        <v>0</v>
      </c>
      <c r="U59">
        <f t="shared" si="57"/>
        <v>0</v>
      </c>
      <c r="V59">
        <f t="shared" si="58"/>
        <v>0</v>
      </c>
      <c r="W59">
        <f t="shared" si="59"/>
        <v>0</v>
      </c>
      <c r="X59">
        <f t="shared" si="60"/>
        <v>0</v>
      </c>
      <c r="Y59">
        <f t="shared" si="61"/>
        <v>0</v>
      </c>
      <c r="AA59">
        <v>40125201</v>
      </c>
      <c r="AB59">
        <f t="shared" si="62"/>
        <v>248.44</v>
      </c>
      <c r="AC59">
        <f t="shared" si="63"/>
        <v>248.44</v>
      </c>
      <c r="AD59">
        <f>ROUND((((ET59)-(EU59))+AE59),2)</f>
        <v>0</v>
      </c>
      <c r="AE59">
        <f>ROUND((EU59),2)</f>
        <v>0</v>
      </c>
      <c r="AF59">
        <f>ROUND((EV59),2)</f>
        <v>0</v>
      </c>
      <c r="AG59">
        <f t="shared" si="64"/>
        <v>0</v>
      </c>
      <c r="AH59">
        <f>(EW59)</f>
        <v>0</v>
      </c>
      <c r="AI59">
        <f>(EX59)</f>
        <v>0</v>
      </c>
      <c r="AJ59">
        <f t="shared" si="65"/>
        <v>0</v>
      </c>
      <c r="AK59">
        <v>248.44</v>
      </c>
      <c r="AL59">
        <v>248.44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95</v>
      </c>
      <c r="AU59">
        <v>53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6</v>
      </c>
      <c r="BE59" t="s">
        <v>6</v>
      </c>
      <c r="BF59" t="s">
        <v>6</v>
      </c>
      <c r="BG59" t="s">
        <v>6</v>
      </c>
      <c r="BH59">
        <v>3</v>
      </c>
      <c r="BI59">
        <v>2</v>
      </c>
      <c r="BJ59" t="s">
        <v>6</v>
      </c>
      <c r="BM59">
        <v>110004</v>
      </c>
      <c r="BN59">
        <v>0</v>
      </c>
      <c r="BO59" t="s">
        <v>6</v>
      </c>
      <c r="BP59">
        <v>0</v>
      </c>
      <c r="BQ59">
        <v>3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6</v>
      </c>
      <c r="BZ59">
        <v>95</v>
      </c>
      <c r="CA59">
        <v>53</v>
      </c>
      <c r="CB59" t="s">
        <v>6</v>
      </c>
      <c r="CE59">
        <v>0</v>
      </c>
      <c r="CF59">
        <v>0</v>
      </c>
      <c r="CG59">
        <v>0</v>
      </c>
      <c r="CM59">
        <v>0</v>
      </c>
      <c r="CN59" t="s">
        <v>6</v>
      </c>
      <c r="CO59">
        <v>0</v>
      </c>
      <c r="CP59">
        <f t="shared" si="66"/>
        <v>1987.52</v>
      </c>
      <c r="CQ59">
        <f t="shared" si="67"/>
        <v>248.44</v>
      </c>
      <c r="CR59">
        <f t="shared" si="68"/>
        <v>0</v>
      </c>
      <c r="CS59">
        <f t="shared" si="69"/>
        <v>0</v>
      </c>
      <c r="CT59">
        <f t="shared" si="70"/>
        <v>0</v>
      </c>
      <c r="CU59">
        <f t="shared" si="71"/>
        <v>0</v>
      </c>
      <c r="CV59">
        <f t="shared" si="72"/>
        <v>0</v>
      </c>
      <c r="CW59">
        <f t="shared" si="73"/>
        <v>0</v>
      </c>
      <c r="CX59">
        <f t="shared" si="74"/>
        <v>0</v>
      </c>
      <c r="CY59">
        <f t="shared" si="75"/>
        <v>0</v>
      </c>
      <c r="CZ59">
        <f t="shared" si="76"/>
        <v>0</v>
      </c>
      <c r="DC59" t="s">
        <v>6</v>
      </c>
      <c r="DD59" t="s">
        <v>6</v>
      </c>
      <c r="DE59" t="s">
        <v>6</v>
      </c>
      <c r="DF59" t="s">
        <v>6</v>
      </c>
      <c r="DG59" t="s">
        <v>6</v>
      </c>
      <c r="DH59" t="s">
        <v>6</v>
      </c>
      <c r="DI59" t="s">
        <v>6</v>
      </c>
      <c r="DJ59" t="s">
        <v>6</v>
      </c>
      <c r="DK59" t="s">
        <v>6</v>
      </c>
      <c r="DL59" t="s">
        <v>6</v>
      </c>
      <c r="DM59" t="s">
        <v>6</v>
      </c>
      <c r="DN59">
        <v>0</v>
      </c>
      <c r="DO59">
        <v>0</v>
      </c>
      <c r="DP59">
        <v>1</v>
      </c>
      <c r="DQ59">
        <v>1</v>
      </c>
      <c r="DU59">
        <v>1013</v>
      </c>
      <c r="DV59" t="s">
        <v>17</v>
      </c>
      <c r="DW59" t="s">
        <v>17</v>
      </c>
      <c r="DX59">
        <v>1</v>
      </c>
      <c r="DZ59" t="s">
        <v>6</v>
      </c>
      <c r="EA59" t="s">
        <v>6</v>
      </c>
      <c r="EB59" t="s">
        <v>6</v>
      </c>
      <c r="EC59" t="s">
        <v>6</v>
      </c>
      <c r="EE59">
        <v>37056101</v>
      </c>
      <c r="EF59">
        <v>3</v>
      </c>
      <c r="EG59" t="s">
        <v>20</v>
      </c>
      <c r="EH59">
        <v>0</v>
      </c>
      <c r="EI59" t="s">
        <v>6</v>
      </c>
      <c r="EJ59">
        <v>2</v>
      </c>
      <c r="EK59">
        <v>110004</v>
      </c>
      <c r="EL59" t="s">
        <v>34</v>
      </c>
      <c r="EM59" t="s">
        <v>22</v>
      </c>
      <c r="EO59" t="s">
        <v>6</v>
      </c>
      <c r="EQ59">
        <v>0</v>
      </c>
      <c r="ER59">
        <v>248.44</v>
      </c>
      <c r="ES59">
        <v>248.44</v>
      </c>
      <c r="ET59">
        <v>0</v>
      </c>
      <c r="EU59">
        <v>0</v>
      </c>
      <c r="EV59">
        <v>0</v>
      </c>
      <c r="EW59">
        <v>0</v>
      </c>
      <c r="EX59">
        <v>0</v>
      </c>
      <c r="EZ59">
        <v>5</v>
      </c>
      <c r="FC59">
        <v>1</v>
      </c>
      <c r="FD59">
        <v>18</v>
      </c>
      <c r="FF59">
        <v>3500</v>
      </c>
      <c r="FQ59">
        <v>0</v>
      </c>
      <c r="FR59">
        <f t="shared" si="77"/>
        <v>0</v>
      </c>
      <c r="FS59">
        <v>0</v>
      </c>
      <c r="FX59">
        <v>95</v>
      </c>
      <c r="FY59">
        <v>53</v>
      </c>
      <c r="GA59" t="s">
        <v>154</v>
      </c>
      <c r="GD59">
        <v>1</v>
      </c>
      <c r="GF59">
        <v>-1233171345</v>
      </c>
      <c r="GG59">
        <v>2</v>
      </c>
      <c r="GH59">
        <v>3</v>
      </c>
      <c r="GI59">
        <v>3</v>
      </c>
      <c r="GJ59">
        <v>0</v>
      </c>
      <c r="GK59">
        <v>0</v>
      </c>
      <c r="GL59">
        <f t="shared" si="78"/>
        <v>0</v>
      </c>
      <c r="GM59">
        <f t="shared" si="79"/>
        <v>1987.52</v>
      </c>
      <c r="GN59">
        <f t="shared" si="80"/>
        <v>0</v>
      </c>
      <c r="GO59">
        <f t="shared" si="81"/>
        <v>1987.52</v>
      </c>
      <c r="GP59">
        <f t="shared" si="82"/>
        <v>0</v>
      </c>
      <c r="GR59">
        <v>1</v>
      </c>
      <c r="GS59">
        <v>1</v>
      </c>
      <c r="GT59">
        <v>0</v>
      </c>
      <c r="GU59" t="s">
        <v>6</v>
      </c>
      <c r="GV59">
        <f t="shared" si="83"/>
        <v>0</v>
      </c>
      <c r="GW59">
        <v>1</v>
      </c>
      <c r="GX59">
        <f t="shared" si="84"/>
        <v>0</v>
      </c>
      <c r="HA59">
        <v>0</v>
      </c>
      <c r="HB59">
        <v>0</v>
      </c>
      <c r="HC59">
        <f t="shared" si="85"/>
        <v>0</v>
      </c>
      <c r="HE59" t="s">
        <v>29</v>
      </c>
      <c r="HF59" t="s">
        <v>29</v>
      </c>
      <c r="HM59" t="s">
        <v>6</v>
      </c>
      <c r="HN59" t="s">
        <v>6</v>
      </c>
      <c r="HO59" t="s">
        <v>6</v>
      </c>
      <c r="HP59" t="s">
        <v>6</v>
      </c>
      <c r="HQ59" t="s">
        <v>6</v>
      </c>
      <c r="IK59">
        <v>0</v>
      </c>
    </row>
    <row r="60" spans="1:245" x14ac:dyDescent="0.2">
      <c r="A60">
        <v>17</v>
      </c>
      <c r="B60">
        <v>1</v>
      </c>
      <c r="C60">
        <f>ROW(SmtRes!A159)</f>
        <v>159</v>
      </c>
      <c r="D60">
        <f>ROW(EtalonRes!A138)</f>
        <v>138</v>
      </c>
      <c r="E60" t="s">
        <v>155</v>
      </c>
      <c r="F60" t="s">
        <v>51</v>
      </c>
      <c r="G60" t="s">
        <v>52</v>
      </c>
      <c r="H60" t="s">
        <v>17</v>
      </c>
      <c r="I60">
        <f>ROUND(ROUND(1,4),9)</f>
        <v>1</v>
      </c>
      <c r="J60">
        <v>0</v>
      </c>
      <c r="K60">
        <f>ROUND(ROUND(1,4),9)</f>
        <v>1</v>
      </c>
      <c r="O60">
        <f t="shared" si="51"/>
        <v>73.16</v>
      </c>
      <c r="P60">
        <f t="shared" si="52"/>
        <v>17.84</v>
      </c>
      <c r="Q60">
        <f t="shared" si="53"/>
        <v>0</v>
      </c>
      <c r="R60">
        <f t="shared" si="54"/>
        <v>0</v>
      </c>
      <c r="S60">
        <f t="shared" si="55"/>
        <v>55.32</v>
      </c>
      <c r="T60">
        <f t="shared" si="56"/>
        <v>0</v>
      </c>
      <c r="U60">
        <f t="shared" si="57"/>
        <v>5.75</v>
      </c>
      <c r="V60">
        <f t="shared" si="58"/>
        <v>0</v>
      </c>
      <c r="W60">
        <f t="shared" si="59"/>
        <v>0</v>
      </c>
      <c r="X60">
        <f t="shared" si="60"/>
        <v>52.55</v>
      </c>
      <c r="Y60">
        <f t="shared" si="61"/>
        <v>29.32</v>
      </c>
      <c r="AA60">
        <v>40125201</v>
      </c>
      <c r="AB60">
        <f t="shared" si="62"/>
        <v>73.16</v>
      </c>
      <c r="AC60">
        <f t="shared" si="63"/>
        <v>17.84</v>
      </c>
      <c r="AD60">
        <f>ROUND(((((ET60*1.15))-((EU60*1.15)))+AE60),2)</f>
        <v>0</v>
      </c>
      <c r="AE60">
        <f>ROUND(((EU60*1.15)),2)</f>
        <v>0</v>
      </c>
      <c r="AF60">
        <f>ROUND(((EV60*1.15)),2)</f>
        <v>55.32</v>
      </c>
      <c r="AG60">
        <f t="shared" si="64"/>
        <v>0</v>
      </c>
      <c r="AH60">
        <f>((EW60*1.15))</f>
        <v>5.75</v>
      </c>
      <c r="AI60">
        <f>((EX60*1.15))</f>
        <v>0</v>
      </c>
      <c r="AJ60">
        <f t="shared" si="65"/>
        <v>0</v>
      </c>
      <c r="AK60">
        <v>65.94</v>
      </c>
      <c r="AL60">
        <v>17.84</v>
      </c>
      <c r="AM60">
        <v>0</v>
      </c>
      <c r="AN60">
        <v>0</v>
      </c>
      <c r="AO60">
        <v>48.1</v>
      </c>
      <c r="AP60">
        <v>0</v>
      </c>
      <c r="AQ60">
        <v>5</v>
      </c>
      <c r="AR60">
        <v>0</v>
      </c>
      <c r="AS60">
        <v>0</v>
      </c>
      <c r="AT60">
        <v>95</v>
      </c>
      <c r="AU60">
        <v>53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6</v>
      </c>
      <c r="BE60" t="s">
        <v>6</v>
      </c>
      <c r="BF60" t="s">
        <v>6</v>
      </c>
      <c r="BG60" t="s">
        <v>6</v>
      </c>
      <c r="BH60">
        <v>0</v>
      </c>
      <c r="BI60">
        <v>2</v>
      </c>
      <c r="BJ60" t="s">
        <v>53</v>
      </c>
      <c r="BM60">
        <v>110004</v>
      </c>
      <c r="BN60">
        <v>0</v>
      </c>
      <c r="BO60" t="s">
        <v>6</v>
      </c>
      <c r="BP60">
        <v>0</v>
      </c>
      <c r="BQ60">
        <v>3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6</v>
      </c>
      <c r="BZ60">
        <v>95</v>
      </c>
      <c r="CA60">
        <v>53</v>
      </c>
      <c r="CB60" t="s">
        <v>6</v>
      </c>
      <c r="CE60">
        <v>0</v>
      </c>
      <c r="CF60">
        <v>0</v>
      </c>
      <c r="CG60">
        <v>0</v>
      </c>
      <c r="CM60">
        <v>0</v>
      </c>
      <c r="CN60" t="s">
        <v>541</v>
      </c>
      <c r="CO60">
        <v>0</v>
      </c>
      <c r="CP60">
        <f t="shared" si="66"/>
        <v>73.16</v>
      </c>
      <c r="CQ60">
        <f t="shared" si="67"/>
        <v>17.84</v>
      </c>
      <c r="CR60">
        <f t="shared" si="68"/>
        <v>0</v>
      </c>
      <c r="CS60">
        <f t="shared" si="69"/>
        <v>0</v>
      </c>
      <c r="CT60">
        <f t="shared" si="70"/>
        <v>55.32</v>
      </c>
      <c r="CU60">
        <f t="shared" si="71"/>
        <v>0</v>
      </c>
      <c r="CV60">
        <f t="shared" si="72"/>
        <v>5.75</v>
      </c>
      <c r="CW60">
        <f t="shared" si="73"/>
        <v>0</v>
      </c>
      <c r="CX60">
        <f t="shared" si="74"/>
        <v>0</v>
      </c>
      <c r="CY60">
        <f t="shared" si="75"/>
        <v>52.553999999999995</v>
      </c>
      <c r="CZ60">
        <f t="shared" si="76"/>
        <v>29.319600000000001</v>
      </c>
      <c r="DC60" t="s">
        <v>6</v>
      </c>
      <c r="DD60" t="s">
        <v>6</v>
      </c>
      <c r="DE60" t="s">
        <v>19</v>
      </c>
      <c r="DF60" t="s">
        <v>19</v>
      </c>
      <c r="DG60" t="s">
        <v>19</v>
      </c>
      <c r="DH60" t="s">
        <v>6</v>
      </c>
      <c r="DI60" t="s">
        <v>19</v>
      </c>
      <c r="DJ60" t="s">
        <v>19</v>
      </c>
      <c r="DK60" t="s">
        <v>6</v>
      </c>
      <c r="DL60" t="s">
        <v>6</v>
      </c>
      <c r="DM60" t="s">
        <v>6</v>
      </c>
      <c r="DN60">
        <v>0</v>
      </c>
      <c r="DO60">
        <v>0</v>
      </c>
      <c r="DP60">
        <v>1</v>
      </c>
      <c r="DQ60">
        <v>1</v>
      </c>
      <c r="DU60">
        <v>1013</v>
      </c>
      <c r="DV60" t="s">
        <v>17</v>
      </c>
      <c r="DW60" t="s">
        <v>17</v>
      </c>
      <c r="DX60">
        <v>1</v>
      </c>
      <c r="DZ60" t="s">
        <v>6</v>
      </c>
      <c r="EA60" t="s">
        <v>6</v>
      </c>
      <c r="EB60" t="s">
        <v>6</v>
      </c>
      <c r="EC60" t="s">
        <v>6</v>
      </c>
      <c r="EE60">
        <v>37056101</v>
      </c>
      <c r="EF60">
        <v>3</v>
      </c>
      <c r="EG60" t="s">
        <v>20</v>
      </c>
      <c r="EH60">
        <v>0</v>
      </c>
      <c r="EI60" t="s">
        <v>6</v>
      </c>
      <c r="EJ60">
        <v>2</v>
      </c>
      <c r="EK60">
        <v>110004</v>
      </c>
      <c r="EL60" t="s">
        <v>34</v>
      </c>
      <c r="EM60" t="s">
        <v>22</v>
      </c>
      <c r="EO60" t="s">
        <v>23</v>
      </c>
      <c r="EQ60">
        <v>0</v>
      </c>
      <c r="ER60">
        <v>65.94</v>
      </c>
      <c r="ES60">
        <v>17.84</v>
      </c>
      <c r="ET60">
        <v>0</v>
      </c>
      <c r="EU60">
        <v>0</v>
      </c>
      <c r="EV60">
        <v>48.1</v>
      </c>
      <c r="EW60">
        <v>5</v>
      </c>
      <c r="EX60">
        <v>0</v>
      </c>
      <c r="EY60">
        <v>0</v>
      </c>
      <c r="FQ60">
        <v>0</v>
      </c>
      <c r="FR60">
        <f t="shared" si="77"/>
        <v>0</v>
      </c>
      <c r="FS60">
        <v>0</v>
      </c>
      <c r="FX60">
        <v>95</v>
      </c>
      <c r="FY60">
        <v>53</v>
      </c>
      <c r="GA60" t="s">
        <v>6</v>
      </c>
      <c r="GD60">
        <v>1</v>
      </c>
      <c r="GF60">
        <v>423803182</v>
      </c>
      <c r="GG60">
        <v>2</v>
      </c>
      <c r="GH60">
        <v>1</v>
      </c>
      <c r="GI60">
        <v>-2</v>
      </c>
      <c r="GJ60">
        <v>0</v>
      </c>
      <c r="GK60">
        <v>0</v>
      </c>
      <c r="GL60">
        <f t="shared" si="78"/>
        <v>0</v>
      </c>
      <c r="GM60">
        <f t="shared" si="79"/>
        <v>155.03</v>
      </c>
      <c r="GN60">
        <f t="shared" si="80"/>
        <v>0</v>
      </c>
      <c r="GO60">
        <f t="shared" si="81"/>
        <v>155.03</v>
      </c>
      <c r="GP60">
        <f t="shared" si="82"/>
        <v>0</v>
      </c>
      <c r="GR60">
        <v>0</v>
      </c>
      <c r="GS60">
        <v>3</v>
      </c>
      <c r="GT60">
        <v>0</v>
      </c>
      <c r="GU60" t="s">
        <v>6</v>
      </c>
      <c r="GV60">
        <f t="shared" si="83"/>
        <v>0</v>
      </c>
      <c r="GW60">
        <v>1</v>
      </c>
      <c r="GX60">
        <f t="shared" si="84"/>
        <v>0</v>
      </c>
      <c r="HA60">
        <v>0</v>
      </c>
      <c r="HB60">
        <v>0</v>
      </c>
      <c r="HC60">
        <f t="shared" si="85"/>
        <v>0</v>
      </c>
      <c r="HE60" t="s">
        <v>6</v>
      </c>
      <c r="HF60" t="s">
        <v>6</v>
      </c>
      <c r="HM60" t="s">
        <v>6</v>
      </c>
      <c r="HN60" t="s">
        <v>6</v>
      </c>
      <c r="HO60" t="s">
        <v>6</v>
      </c>
      <c r="HP60" t="s">
        <v>6</v>
      </c>
      <c r="HQ60" t="s">
        <v>6</v>
      </c>
      <c r="IK60">
        <v>0</v>
      </c>
    </row>
    <row r="61" spans="1:245" x14ac:dyDescent="0.2">
      <c r="A61">
        <v>18</v>
      </c>
      <c r="B61">
        <v>1</v>
      </c>
      <c r="C61">
        <v>159</v>
      </c>
      <c r="E61" t="s">
        <v>156</v>
      </c>
      <c r="F61" t="s">
        <v>32</v>
      </c>
      <c r="G61" t="s">
        <v>157</v>
      </c>
      <c r="H61" t="s">
        <v>17</v>
      </c>
      <c r="I61">
        <f>I60*J61</f>
        <v>1</v>
      </c>
      <c r="J61">
        <v>1</v>
      </c>
      <c r="K61">
        <v>1</v>
      </c>
      <c r="O61">
        <f t="shared" si="51"/>
        <v>1188.02</v>
      </c>
      <c r="P61">
        <f t="shared" si="52"/>
        <v>1188.02</v>
      </c>
      <c r="Q61">
        <f t="shared" si="53"/>
        <v>0</v>
      </c>
      <c r="R61">
        <f t="shared" si="54"/>
        <v>0</v>
      </c>
      <c r="S61">
        <f t="shared" si="55"/>
        <v>0</v>
      </c>
      <c r="T61">
        <f t="shared" si="56"/>
        <v>0</v>
      </c>
      <c r="U61">
        <f t="shared" si="57"/>
        <v>0</v>
      </c>
      <c r="V61">
        <f t="shared" si="58"/>
        <v>0</v>
      </c>
      <c r="W61">
        <f t="shared" si="59"/>
        <v>0</v>
      </c>
      <c r="X61">
        <f t="shared" si="60"/>
        <v>0</v>
      </c>
      <c r="Y61">
        <f t="shared" si="61"/>
        <v>0</v>
      </c>
      <c r="AA61">
        <v>40125201</v>
      </c>
      <c r="AB61">
        <f t="shared" si="62"/>
        <v>1188.02</v>
      </c>
      <c r="AC61">
        <f t="shared" si="63"/>
        <v>1188.02</v>
      </c>
      <c r="AD61">
        <f>ROUND((((ET61)-(EU61))+AE61),2)</f>
        <v>0</v>
      </c>
      <c r="AE61">
        <f>ROUND((EU61),2)</f>
        <v>0</v>
      </c>
      <c r="AF61">
        <f>ROUND((EV61),2)</f>
        <v>0</v>
      </c>
      <c r="AG61">
        <f t="shared" si="64"/>
        <v>0</v>
      </c>
      <c r="AH61">
        <f>(EW61)</f>
        <v>0</v>
      </c>
      <c r="AI61">
        <f>(EX61)</f>
        <v>0</v>
      </c>
      <c r="AJ61">
        <f t="shared" si="65"/>
        <v>0</v>
      </c>
      <c r="AK61">
        <v>1188.02</v>
      </c>
      <c r="AL61">
        <v>1188.02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95</v>
      </c>
      <c r="AU61">
        <v>53</v>
      </c>
      <c r="AV61">
        <v>1</v>
      </c>
      <c r="AW61">
        <v>1</v>
      </c>
      <c r="AZ61">
        <v>1</v>
      </c>
      <c r="BA61">
        <v>1</v>
      </c>
      <c r="BB61">
        <v>1</v>
      </c>
      <c r="BC61">
        <v>1</v>
      </c>
      <c r="BD61" t="s">
        <v>6</v>
      </c>
      <c r="BE61" t="s">
        <v>6</v>
      </c>
      <c r="BF61" t="s">
        <v>6</v>
      </c>
      <c r="BG61" t="s">
        <v>6</v>
      </c>
      <c r="BH61">
        <v>3</v>
      </c>
      <c r="BI61">
        <v>3</v>
      </c>
      <c r="BJ61" t="s">
        <v>6</v>
      </c>
      <c r="BM61">
        <v>110004</v>
      </c>
      <c r="BN61">
        <v>0</v>
      </c>
      <c r="BO61" t="s">
        <v>6</v>
      </c>
      <c r="BP61">
        <v>0</v>
      </c>
      <c r="BQ61">
        <v>3</v>
      </c>
      <c r="BR61">
        <v>0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6</v>
      </c>
      <c r="BZ61">
        <v>95</v>
      </c>
      <c r="CA61">
        <v>53</v>
      </c>
      <c r="CB61" t="s">
        <v>6</v>
      </c>
      <c r="CE61">
        <v>0</v>
      </c>
      <c r="CF61">
        <v>0</v>
      </c>
      <c r="CG61">
        <v>0</v>
      </c>
      <c r="CM61">
        <v>0</v>
      </c>
      <c r="CN61" t="s">
        <v>6</v>
      </c>
      <c r="CO61">
        <v>0</v>
      </c>
      <c r="CP61">
        <f t="shared" si="66"/>
        <v>1188.02</v>
      </c>
      <c r="CQ61">
        <f t="shared" si="67"/>
        <v>1188.02</v>
      </c>
      <c r="CR61">
        <f t="shared" si="68"/>
        <v>0</v>
      </c>
      <c r="CS61">
        <f t="shared" si="69"/>
        <v>0</v>
      </c>
      <c r="CT61">
        <f t="shared" si="70"/>
        <v>0</v>
      </c>
      <c r="CU61">
        <f t="shared" si="71"/>
        <v>0</v>
      </c>
      <c r="CV61">
        <f t="shared" si="72"/>
        <v>0</v>
      </c>
      <c r="CW61">
        <f t="shared" si="73"/>
        <v>0</v>
      </c>
      <c r="CX61">
        <f t="shared" si="74"/>
        <v>0</v>
      </c>
      <c r="CY61">
        <f t="shared" si="75"/>
        <v>0</v>
      </c>
      <c r="CZ61">
        <f t="shared" si="76"/>
        <v>0</v>
      </c>
      <c r="DC61" t="s">
        <v>6</v>
      </c>
      <c r="DD61" t="s">
        <v>6</v>
      </c>
      <c r="DE61" t="s">
        <v>6</v>
      </c>
      <c r="DF61" t="s">
        <v>6</v>
      </c>
      <c r="DG61" t="s">
        <v>6</v>
      </c>
      <c r="DH61" t="s">
        <v>6</v>
      </c>
      <c r="DI61" t="s">
        <v>6</v>
      </c>
      <c r="DJ61" t="s">
        <v>6</v>
      </c>
      <c r="DK61" t="s">
        <v>6</v>
      </c>
      <c r="DL61" t="s">
        <v>6</v>
      </c>
      <c r="DM61" t="s">
        <v>6</v>
      </c>
      <c r="DN61">
        <v>0</v>
      </c>
      <c r="DO61">
        <v>0</v>
      </c>
      <c r="DP61">
        <v>1</v>
      </c>
      <c r="DQ61">
        <v>1</v>
      </c>
      <c r="DU61">
        <v>1013</v>
      </c>
      <c r="DV61" t="s">
        <v>17</v>
      </c>
      <c r="DW61" t="s">
        <v>17</v>
      </c>
      <c r="DX61">
        <v>1</v>
      </c>
      <c r="DZ61" t="s">
        <v>6</v>
      </c>
      <c r="EA61" t="s">
        <v>6</v>
      </c>
      <c r="EB61" t="s">
        <v>6</v>
      </c>
      <c r="EC61" t="s">
        <v>6</v>
      </c>
      <c r="EE61">
        <v>37056101</v>
      </c>
      <c r="EF61">
        <v>3</v>
      </c>
      <c r="EG61" t="s">
        <v>20</v>
      </c>
      <c r="EH61">
        <v>0</v>
      </c>
      <c r="EI61" t="s">
        <v>6</v>
      </c>
      <c r="EJ61">
        <v>2</v>
      </c>
      <c r="EK61">
        <v>110004</v>
      </c>
      <c r="EL61" t="s">
        <v>34</v>
      </c>
      <c r="EM61" t="s">
        <v>22</v>
      </c>
      <c r="EO61" t="s">
        <v>6</v>
      </c>
      <c r="EQ61">
        <v>0</v>
      </c>
      <c r="ER61">
        <v>1188.02</v>
      </c>
      <c r="ES61">
        <v>1188.02</v>
      </c>
      <c r="ET61">
        <v>0</v>
      </c>
      <c r="EU61">
        <v>0</v>
      </c>
      <c r="EV61">
        <v>0</v>
      </c>
      <c r="EW61">
        <v>0</v>
      </c>
      <c r="EX61">
        <v>0</v>
      </c>
      <c r="EZ61">
        <v>5</v>
      </c>
      <c r="FC61">
        <v>1</v>
      </c>
      <c r="FD61">
        <v>18</v>
      </c>
      <c r="FF61">
        <v>6900</v>
      </c>
      <c r="FQ61">
        <v>0</v>
      </c>
      <c r="FR61">
        <f t="shared" si="77"/>
        <v>1188.02</v>
      </c>
      <c r="FS61">
        <v>0</v>
      </c>
      <c r="FX61">
        <v>95</v>
      </c>
      <c r="FY61">
        <v>53</v>
      </c>
      <c r="GA61" t="s">
        <v>158</v>
      </c>
      <c r="GD61">
        <v>1</v>
      </c>
      <c r="GF61">
        <v>-728191999</v>
      </c>
      <c r="GG61">
        <v>2</v>
      </c>
      <c r="GH61">
        <v>3</v>
      </c>
      <c r="GI61">
        <v>3</v>
      </c>
      <c r="GJ61">
        <v>0</v>
      </c>
      <c r="GK61">
        <v>0</v>
      </c>
      <c r="GL61">
        <f t="shared" si="78"/>
        <v>0</v>
      </c>
      <c r="GM61">
        <f t="shared" si="79"/>
        <v>1188.02</v>
      </c>
      <c r="GN61">
        <f t="shared" si="80"/>
        <v>0</v>
      </c>
      <c r="GO61">
        <f t="shared" si="81"/>
        <v>0</v>
      </c>
      <c r="GP61">
        <f t="shared" si="82"/>
        <v>0</v>
      </c>
      <c r="GR61">
        <v>1</v>
      </c>
      <c r="GS61">
        <v>1</v>
      </c>
      <c r="GT61">
        <v>0</v>
      </c>
      <c r="GU61" t="s">
        <v>6</v>
      </c>
      <c r="GV61">
        <f t="shared" si="83"/>
        <v>0</v>
      </c>
      <c r="GW61">
        <v>1</v>
      </c>
      <c r="GX61">
        <f t="shared" si="84"/>
        <v>0</v>
      </c>
      <c r="HA61">
        <v>0</v>
      </c>
      <c r="HB61">
        <v>0</v>
      </c>
      <c r="HC61">
        <f t="shared" si="85"/>
        <v>0</v>
      </c>
      <c r="HE61" t="s">
        <v>29</v>
      </c>
      <c r="HF61" t="s">
        <v>29</v>
      </c>
      <c r="HM61" t="s">
        <v>6</v>
      </c>
      <c r="HN61" t="s">
        <v>6</v>
      </c>
      <c r="HO61" t="s">
        <v>6</v>
      </c>
      <c r="HP61" t="s">
        <v>6</v>
      </c>
      <c r="HQ61" t="s">
        <v>6</v>
      </c>
      <c r="IK61">
        <v>0</v>
      </c>
    </row>
    <row r="62" spans="1:245" x14ac:dyDescent="0.2">
      <c r="A62">
        <v>17</v>
      </c>
      <c r="B62">
        <v>1</v>
      </c>
      <c r="C62">
        <f>ROW(SmtRes!A163)</f>
        <v>163</v>
      </c>
      <c r="D62">
        <f>ROW(EtalonRes!A141)</f>
        <v>141</v>
      </c>
      <c r="E62" t="s">
        <v>159</v>
      </c>
      <c r="F62" t="s">
        <v>160</v>
      </c>
      <c r="G62" t="s">
        <v>161</v>
      </c>
      <c r="H62" t="s">
        <v>162</v>
      </c>
      <c r="I62">
        <f>ROUND(ROUND(0.1,4),9)</f>
        <v>0.1</v>
      </c>
      <c r="J62">
        <v>0</v>
      </c>
      <c r="K62">
        <f>ROUND(ROUND(0.1,4),9)</f>
        <v>0.1</v>
      </c>
      <c r="O62">
        <f t="shared" si="51"/>
        <v>1.42</v>
      </c>
      <c r="P62">
        <f t="shared" si="52"/>
        <v>0.14000000000000001</v>
      </c>
      <c r="Q62">
        <f t="shared" si="53"/>
        <v>0</v>
      </c>
      <c r="R62">
        <f t="shared" si="54"/>
        <v>0</v>
      </c>
      <c r="S62">
        <f t="shared" si="55"/>
        <v>1.28</v>
      </c>
      <c r="T62">
        <f t="shared" si="56"/>
        <v>0</v>
      </c>
      <c r="U62">
        <f t="shared" si="57"/>
        <v>0.11499999999999999</v>
      </c>
      <c r="V62">
        <f t="shared" si="58"/>
        <v>0</v>
      </c>
      <c r="W62">
        <f t="shared" si="59"/>
        <v>0</v>
      </c>
      <c r="X62">
        <f t="shared" si="60"/>
        <v>1.1499999999999999</v>
      </c>
      <c r="Y62">
        <f t="shared" si="61"/>
        <v>0.59</v>
      </c>
      <c r="AA62">
        <v>40125201</v>
      </c>
      <c r="AB62">
        <f t="shared" si="62"/>
        <v>14.11</v>
      </c>
      <c r="AC62">
        <f t="shared" si="63"/>
        <v>1.36</v>
      </c>
      <c r="AD62">
        <f>ROUND(((((ET62*1.15))-((EU62*1.15)))+AE62),2)</f>
        <v>0</v>
      </c>
      <c r="AE62">
        <f>ROUND(((EU62*1.15)),2)</f>
        <v>0</v>
      </c>
      <c r="AF62">
        <f>ROUND(((EV62*1.15)),2)</f>
        <v>12.75</v>
      </c>
      <c r="AG62">
        <f t="shared" si="64"/>
        <v>0</v>
      </c>
      <c r="AH62">
        <f>((EW62*1.15))</f>
        <v>1.1499999999999999</v>
      </c>
      <c r="AI62">
        <f>((EX62*1.15))</f>
        <v>0</v>
      </c>
      <c r="AJ62">
        <f t="shared" si="65"/>
        <v>0</v>
      </c>
      <c r="AK62">
        <v>12.45</v>
      </c>
      <c r="AL62">
        <v>1.36</v>
      </c>
      <c r="AM62">
        <v>0</v>
      </c>
      <c r="AN62">
        <v>0</v>
      </c>
      <c r="AO62">
        <v>11.09</v>
      </c>
      <c r="AP62">
        <v>0</v>
      </c>
      <c r="AQ62">
        <v>1</v>
      </c>
      <c r="AR62">
        <v>0</v>
      </c>
      <c r="AS62">
        <v>0</v>
      </c>
      <c r="AT62">
        <v>90</v>
      </c>
      <c r="AU62">
        <v>46</v>
      </c>
      <c r="AV62">
        <v>1</v>
      </c>
      <c r="AW62">
        <v>1</v>
      </c>
      <c r="AZ62">
        <v>1</v>
      </c>
      <c r="BA62">
        <v>1</v>
      </c>
      <c r="BB62">
        <v>1</v>
      </c>
      <c r="BC62">
        <v>1</v>
      </c>
      <c r="BD62" t="s">
        <v>6</v>
      </c>
      <c r="BE62" t="s">
        <v>6</v>
      </c>
      <c r="BF62" t="s">
        <v>6</v>
      </c>
      <c r="BG62" t="s">
        <v>6</v>
      </c>
      <c r="BH62">
        <v>0</v>
      </c>
      <c r="BI62">
        <v>2</v>
      </c>
      <c r="BJ62" t="s">
        <v>163</v>
      </c>
      <c r="BM62">
        <v>110001</v>
      </c>
      <c r="BN62">
        <v>0</v>
      </c>
      <c r="BO62" t="s">
        <v>6</v>
      </c>
      <c r="BP62">
        <v>0</v>
      </c>
      <c r="BQ62">
        <v>3</v>
      </c>
      <c r="BR62">
        <v>0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 t="s">
        <v>6</v>
      </c>
      <c r="BZ62">
        <v>90</v>
      </c>
      <c r="CA62">
        <v>46</v>
      </c>
      <c r="CB62" t="s">
        <v>6</v>
      </c>
      <c r="CE62">
        <v>0</v>
      </c>
      <c r="CF62">
        <v>0</v>
      </c>
      <c r="CG62">
        <v>0</v>
      </c>
      <c r="CM62">
        <v>0</v>
      </c>
      <c r="CN62" t="s">
        <v>541</v>
      </c>
      <c r="CO62">
        <v>0</v>
      </c>
      <c r="CP62">
        <f t="shared" si="66"/>
        <v>1.42</v>
      </c>
      <c r="CQ62">
        <f t="shared" si="67"/>
        <v>1.36</v>
      </c>
      <c r="CR62">
        <f t="shared" si="68"/>
        <v>0</v>
      </c>
      <c r="CS62">
        <f t="shared" si="69"/>
        <v>0</v>
      </c>
      <c r="CT62">
        <f t="shared" si="70"/>
        <v>12.75</v>
      </c>
      <c r="CU62">
        <f t="shared" si="71"/>
        <v>0</v>
      </c>
      <c r="CV62">
        <f t="shared" si="72"/>
        <v>1.1499999999999999</v>
      </c>
      <c r="CW62">
        <f t="shared" si="73"/>
        <v>0</v>
      </c>
      <c r="CX62">
        <f t="shared" si="74"/>
        <v>0</v>
      </c>
      <c r="CY62">
        <f t="shared" si="75"/>
        <v>1.1520000000000001</v>
      </c>
      <c r="CZ62">
        <f t="shared" si="76"/>
        <v>0.58879999999999999</v>
      </c>
      <c r="DC62" t="s">
        <v>6</v>
      </c>
      <c r="DD62" t="s">
        <v>6</v>
      </c>
      <c r="DE62" t="s">
        <v>19</v>
      </c>
      <c r="DF62" t="s">
        <v>19</v>
      </c>
      <c r="DG62" t="s">
        <v>19</v>
      </c>
      <c r="DH62" t="s">
        <v>6</v>
      </c>
      <c r="DI62" t="s">
        <v>19</v>
      </c>
      <c r="DJ62" t="s">
        <v>19</v>
      </c>
      <c r="DK62" t="s">
        <v>6</v>
      </c>
      <c r="DL62" t="s">
        <v>6</v>
      </c>
      <c r="DM62" t="s">
        <v>6</v>
      </c>
      <c r="DN62">
        <v>0</v>
      </c>
      <c r="DO62">
        <v>0</v>
      </c>
      <c r="DP62">
        <v>1</v>
      </c>
      <c r="DQ62">
        <v>1</v>
      </c>
      <c r="DU62">
        <v>1013</v>
      </c>
      <c r="DV62" t="s">
        <v>162</v>
      </c>
      <c r="DW62" t="s">
        <v>162</v>
      </c>
      <c r="DX62">
        <v>1</v>
      </c>
      <c r="DZ62" t="s">
        <v>6</v>
      </c>
      <c r="EA62" t="s">
        <v>6</v>
      </c>
      <c r="EB62" t="s">
        <v>6</v>
      </c>
      <c r="EC62" t="s">
        <v>6</v>
      </c>
      <c r="EE62">
        <v>37056100</v>
      </c>
      <c r="EF62">
        <v>3</v>
      </c>
      <c r="EG62" t="s">
        <v>20</v>
      </c>
      <c r="EH62">
        <v>0</v>
      </c>
      <c r="EI62" t="s">
        <v>6</v>
      </c>
      <c r="EJ62">
        <v>2</v>
      </c>
      <c r="EK62">
        <v>110001</v>
      </c>
      <c r="EL62" t="s">
        <v>21</v>
      </c>
      <c r="EM62" t="s">
        <v>22</v>
      </c>
      <c r="EO62" t="s">
        <v>23</v>
      </c>
      <c r="EQ62">
        <v>0</v>
      </c>
      <c r="ER62">
        <v>12.45</v>
      </c>
      <c r="ES62">
        <v>1.36</v>
      </c>
      <c r="ET62">
        <v>0</v>
      </c>
      <c r="EU62">
        <v>0</v>
      </c>
      <c r="EV62">
        <v>11.09</v>
      </c>
      <c r="EW62">
        <v>1</v>
      </c>
      <c r="EX62">
        <v>0</v>
      </c>
      <c r="EY62">
        <v>0</v>
      </c>
      <c r="FQ62">
        <v>0</v>
      </c>
      <c r="FR62">
        <f t="shared" si="77"/>
        <v>0</v>
      </c>
      <c r="FS62">
        <v>0</v>
      </c>
      <c r="FX62">
        <v>90</v>
      </c>
      <c r="FY62">
        <v>46</v>
      </c>
      <c r="GA62" t="s">
        <v>6</v>
      </c>
      <c r="GD62">
        <v>1</v>
      </c>
      <c r="GF62">
        <v>1890254112</v>
      </c>
      <c r="GG62">
        <v>2</v>
      </c>
      <c r="GH62">
        <v>1</v>
      </c>
      <c r="GI62">
        <v>-2</v>
      </c>
      <c r="GJ62">
        <v>0</v>
      </c>
      <c r="GK62">
        <v>0</v>
      </c>
      <c r="GL62">
        <f t="shared" si="78"/>
        <v>0</v>
      </c>
      <c r="GM62">
        <f t="shared" si="79"/>
        <v>3.16</v>
      </c>
      <c r="GN62">
        <f t="shared" si="80"/>
        <v>0</v>
      </c>
      <c r="GO62">
        <f t="shared" si="81"/>
        <v>3.16</v>
      </c>
      <c r="GP62">
        <f t="shared" si="82"/>
        <v>0</v>
      </c>
      <c r="GR62">
        <v>0</v>
      </c>
      <c r="GS62">
        <v>3</v>
      </c>
      <c r="GT62">
        <v>0</v>
      </c>
      <c r="GU62" t="s">
        <v>6</v>
      </c>
      <c r="GV62">
        <f t="shared" si="83"/>
        <v>0</v>
      </c>
      <c r="GW62">
        <v>1</v>
      </c>
      <c r="GX62">
        <f t="shared" si="84"/>
        <v>0</v>
      </c>
      <c r="HA62">
        <v>0</v>
      </c>
      <c r="HB62">
        <v>0</v>
      </c>
      <c r="HC62">
        <f t="shared" si="85"/>
        <v>0</v>
      </c>
      <c r="HE62" t="s">
        <v>6</v>
      </c>
      <c r="HF62" t="s">
        <v>6</v>
      </c>
      <c r="HM62" t="s">
        <v>6</v>
      </c>
      <c r="HN62" t="s">
        <v>6</v>
      </c>
      <c r="HO62" t="s">
        <v>6</v>
      </c>
      <c r="HP62" t="s">
        <v>6</v>
      </c>
      <c r="HQ62" t="s">
        <v>6</v>
      </c>
      <c r="IK62">
        <v>0</v>
      </c>
    </row>
    <row r="63" spans="1:245" x14ac:dyDescent="0.2">
      <c r="A63">
        <v>18</v>
      </c>
      <c r="B63">
        <v>1</v>
      </c>
      <c r="C63">
        <v>163</v>
      </c>
      <c r="E63" t="s">
        <v>164</v>
      </c>
      <c r="F63" t="s">
        <v>32</v>
      </c>
      <c r="G63" t="s">
        <v>165</v>
      </c>
      <c r="H63" t="s">
        <v>17</v>
      </c>
      <c r="I63">
        <f>I62*J63</f>
        <v>1</v>
      </c>
      <c r="J63">
        <v>10</v>
      </c>
      <c r="K63">
        <v>10</v>
      </c>
      <c r="O63">
        <f t="shared" si="51"/>
        <v>207.82</v>
      </c>
      <c r="P63">
        <f t="shared" si="52"/>
        <v>207.82</v>
      </c>
      <c r="Q63">
        <f t="shared" si="53"/>
        <v>0</v>
      </c>
      <c r="R63">
        <f t="shared" si="54"/>
        <v>0</v>
      </c>
      <c r="S63">
        <f t="shared" si="55"/>
        <v>0</v>
      </c>
      <c r="T63">
        <f t="shared" si="56"/>
        <v>0</v>
      </c>
      <c r="U63">
        <f t="shared" si="57"/>
        <v>0</v>
      </c>
      <c r="V63">
        <f t="shared" si="58"/>
        <v>0</v>
      </c>
      <c r="W63">
        <f t="shared" si="59"/>
        <v>0</v>
      </c>
      <c r="X63">
        <f t="shared" si="60"/>
        <v>0</v>
      </c>
      <c r="Y63">
        <f t="shared" si="61"/>
        <v>0</v>
      </c>
      <c r="AA63">
        <v>40125201</v>
      </c>
      <c r="AB63">
        <f t="shared" si="62"/>
        <v>207.82</v>
      </c>
      <c r="AC63">
        <f t="shared" si="63"/>
        <v>207.82</v>
      </c>
      <c r="AD63">
        <f>ROUND((((ET63)-(EU63))+AE63),2)</f>
        <v>0</v>
      </c>
      <c r="AE63">
        <f>ROUND((EU63),2)</f>
        <v>0</v>
      </c>
      <c r="AF63">
        <f>ROUND((EV63),2)</f>
        <v>0</v>
      </c>
      <c r="AG63">
        <f t="shared" si="64"/>
        <v>0</v>
      </c>
      <c r="AH63">
        <f>(EW63)</f>
        <v>0</v>
      </c>
      <c r="AI63">
        <f>(EX63)</f>
        <v>0</v>
      </c>
      <c r="AJ63">
        <f t="shared" si="65"/>
        <v>0</v>
      </c>
      <c r="AK63">
        <v>207.82</v>
      </c>
      <c r="AL63">
        <v>207.82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95</v>
      </c>
      <c r="AU63">
        <v>53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1</v>
      </c>
      <c r="BD63" t="s">
        <v>6</v>
      </c>
      <c r="BE63" t="s">
        <v>6</v>
      </c>
      <c r="BF63" t="s">
        <v>6</v>
      </c>
      <c r="BG63" t="s">
        <v>6</v>
      </c>
      <c r="BH63">
        <v>3</v>
      </c>
      <c r="BI63">
        <v>3</v>
      </c>
      <c r="BJ63" t="s">
        <v>6</v>
      </c>
      <c r="BM63">
        <v>110004</v>
      </c>
      <c r="BN63">
        <v>0</v>
      </c>
      <c r="BO63" t="s">
        <v>6</v>
      </c>
      <c r="BP63">
        <v>0</v>
      </c>
      <c r="BQ63">
        <v>3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6</v>
      </c>
      <c r="BZ63">
        <v>95</v>
      </c>
      <c r="CA63">
        <v>53</v>
      </c>
      <c r="CB63" t="s">
        <v>6</v>
      </c>
      <c r="CE63">
        <v>0</v>
      </c>
      <c r="CF63">
        <v>0</v>
      </c>
      <c r="CG63">
        <v>0</v>
      </c>
      <c r="CM63">
        <v>0</v>
      </c>
      <c r="CN63" t="s">
        <v>6</v>
      </c>
      <c r="CO63">
        <v>0</v>
      </c>
      <c r="CP63">
        <f t="shared" si="66"/>
        <v>207.82</v>
      </c>
      <c r="CQ63">
        <f t="shared" si="67"/>
        <v>207.82</v>
      </c>
      <c r="CR63">
        <f t="shared" si="68"/>
        <v>0</v>
      </c>
      <c r="CS63">
        <f t="shared" si="69"/>
        <v>0</v>
      </c>
      <c r="CT63">
        <f t="shared" si="70"/>
        <v>0</v>
      </c>
      <c r="CU63">
        <f t="shared" si="71"/>
        <v>0</v>
      </c>
      <c r="CV63">
        <f t="shared" si="72"/>
        <v>0</v>
      </c>
      <c r="CW63">
        <f t="shared" si="73"/>
        <v>0</v>
      </c>
      <c r="CX63">
        <f t="shared" si="74"/>
        <v>0</v>
      </c>
      <c r="CY63">
        <f t="shared" si="75"/>
        <v>0</v>
      </c>
      <c r="CZ63">
        <f t="shared" si="76"/>
        <v>0</v>
      </c>
      <c r="DC63" t="s">
        <v>6</v>
      </c>
      <c r="DD63" t="s">
        <v>6</v>
      </c>
      <c r="DE63" t="s">
        <v>6</v>
      </c>
      <c r="DF63" t="s">
        <v>6</v>
      </c>
      <c r="DG63" t="s">
        <v>6</v>
      </c>
      <c r="DH63" t="s">
        <v>6</v>
      </c>
      <c r="DI63" t="s">
        <v>6</v>
      </c>
      <c r="DJ63" t="s">
        <v>6</v>
      </c>
      <c r="DK63" t="s">
        <v>6</v>
      </c>
      <c r="DL63" t="s">
        <v>6</v>
      </c>
      <c r="DM63" t="s">
        <v>6</v>
      </c>
      <c r="DN63">
        <v>0</v>
      </c>
      <c r="DO63">
        <v>0</v>
      </c>
      <c r="DP63">
        <v>1</v>
      </c>
      <c r="DQ63">
        <v>1</v>
      </c>
      <c r="DU63">
        <v>1013</v>
      </c>
      <c r="DV63" t="s">
        <v>17</v>
      </c>
      <c r="DW63" t="s">
        <v>17</v>
      </c>
      <c r="DX63">
        <v>1</v>
      </c>
      <c r="DZ63" t="s">
        <v>6</v>
      </c>
      <c r="EA63" t="s">
        <v>6</v>
      </c>
      <c r="EB63" t="s">
        <v>6</v>
      </c>
      <c r="EC63" t="s">
        <v>6</v>
      </c>
      <c r="EE63">
        <v>37056101</v>
      </c>
      <c r="EF63">
        <v>3</v>
      </c>
      <c r="EG63" t="s">
        <v>20</v>
      </c>
      <c r="EH63">
        <v>0</v>
      </c>
      <c r="EI63" t="s">
        <v>6</v>
      </c>
      <c r="EJ63">
        <v>2</v>
      </c>
      <c r="EK63">
        <v>110004</v>
      </c>
      <c r="EL63" t="s">
        <v>34</v>
      </c>
      <c r="EM63" t="s">
        <v>22</v>
      </c>
      <c r="EO63" t="s">
        <v>6</v>
      </c>
      <c r="EQ63">
        <v>0</v>
      </c>
      <c r="ER63">
        <v>207.82</v>
      </c>
      <c r="ES63">
        <v>207.82</v>
      </c>
      <c r="ET63">
        <v>0</v>
      </c>
      <c r="EU63">
        <v>0</v>
      </c>
      <c r="EV63">
        <v>0</v>
      </c>
      <c r="EW63">
        <v>0</v>
      </c>
      <c r="EX63">
        <v>0</v>
      </c>
      <c r="EZ63">
        <v>5</v>
      </c>
      <c r="FC63">
        <v>1</v>
      </c>
      <c r="FD63">
        <v>18</v>
      </c>
      <c r="FF63">
        <v>1207</v>
      </c>
      <c r="FQ63">
        <v>0</v>
      </c>
      <c r="FR63">
        <f t="shared" si="77"/>
        <v>207.82</v>
      </c>
      <c r="FS63">
        <v>0</v>
      </c>
      <c r="FX63">
        <v>95</v>
      </c>
      <c r="FY63">
        <v>53</v>
      </c>
      <c r="GA63" t="s">
        <v>166</v>
      </c>
      <c r="GD63">
        <v>1</v>
      </c>
      <c r="GF63">
        <v>823170888</v>
      </c>
      <c r="GG63">
        <v>2</v>
      </c>
      <c r="GH63">
        <v>3</v>
      </c>
      <c r="GI63">
        <v>3</v>
      </c>
      <c r="GJ63">
        <v>0</v>
      </c>
      <c r="GK63">
        <v>0</v>
      </c>
      <c r="GL63">
        <f t="shared" si="78"/>
        <v>0</v>
      </c>
      <c r="GM63">
        <f t="shared" si="79"/>
        <v>207.82</v>
      </c>
      <c r="GN63">
        <f t="shared" si="80"/>
        <v>0</v>
      </c>
      <c r="GO63">
        <f t="shared" si="81"/>
        <v>0</v>
      </c>
      <c r="GP63">
        <f t="shared" si="82"/>
        <v>0</v>
      </c>
      <c r="GR63">
        <v>1</v>
      </c>
      <c r="GS63">
        <v>1</v>
      </c>
      <c r="GT63">
        <v>0</v>
      </c>
      <c r="GU63" t="s">
        <v>6</v>
      </c>
      <c r="GV63">
        <f t="shared" si="83"/>
        <v>0</v>
      </c>
      <c r="GW63">
        <v>1</v>
      </c>
      <c r="GX63">
        <f t="shared" si="84"/>
        <v>0</v>
      </c>
      <c r="HA63">
        <v>0</v>
      </c>
      <c r="HB63">
        <v>0</v>
      </c>
      <c r="HC63">
        <f t="shared" si="85"/>
        <v>0</v>
      </c>
      <c r="HE63" t="s">
        <v>29</v>
      </c>
      <c r="HF63" t="s">
        <v>29</v>
      </c>
      <c r="HM63" t="s">
        <v>6</v>
      </c>
      <c r="HN63" t="s">
        <v>6</v>
      </c>
      <c r="HO63" t="s">
        <v>6</v>
      </c>
      <c r="HP63" t="s">
        <v>6</v>
      </c>
      <c r="HQ63" t="s">
        <v>6</v>
      </c>
      <c r="IK63">
        <v>0</v>
      </c>
    </row>
    <row r="64" spans="1:245" x14ac:dyDescent="0.2">
      <c r="A64">
        <v>17</v>
      </c>
      <c r="B64">
        <v>1</v>
      </c>
      <c r="C64">
        <f>ROW(SmtRes!A170)</f>
        <v>170</v>
      </c>
      <c r="D64">
        <f>ROW(EtalonRes!A145)</f>
        <v>145</v>
      </c>
      <c r="E64" t="s">
        <v>167</v>
      </c>
      <c r="F64" t="s">
        <v>138</v>
      </c>
      <c r="G64" t="s">
        <v>139</v>
      </c>
      <c r="H64" t="s">
        <v>17</v>
      </c>
      <c r="I64">
        <f>ROUND(ROUND(2,4),9)</f>
        <v>2</v>
      </c>
      <c r="J64">
        <v>0</v>
      </c>
      <c r="K64">
        <f>ROUND(ROUND(2,4),9)</f>
        <v>2</v>
      </c>
      <c r="O64">
        <f t="shared" si="51"/>
        <v>43.18</v>
      </c>
      <c r="P64">
        <f t="shared" si="52"/>
        <v>0.72</v>
      </c>
      <c r="Q64">
        <f t="shared" si="53"/>
        <v>1.52</v>
      </c>
      <c r="R64">
        <f t="shared" si="54"/>
        <v>0.28000000000000003</v>
      </c>
      <c r="S64">
        <f t="shared" si="55"/>
        <v>40.94</v>
      </c>
      <c r="T64">
        <f t="shared" si="56"/>
        <v>0</v>
      </c>
      <c r="U64">
        <f t="shared" si="57"/>
        <v>4.7379999999999995</v>
      </c>
      <c r="V64">
        <f t="shared" si="58"/>
        <v>2.3E-2</v>
      </c>
      <c r="W64">
        <f t="shared" si="59"/>
        <v>0</v>
      </c>
      <c r="X64">
        <f t="shared" si="60"/>
        <v>37.1</v>
      </c>
      <c r="Y64">
        <f t="shared" si="61"/>
        <v>18.96</v>
      </c>
      <c r="AA64">
        <v>40125201</v>
      </c>
      <c r="AB64">
        <f t="shared" si="62"/>
        <v>21.59</v>
      </c>
      <c r="AC64">
        <f t="shared" si="63"/>
        <v>0.36</v>
      </c>
      <c r="AD64">
        <f>ROUND(((((ET64*1.15))-((EU64*1.15)))+AE64),2)</f>
        <v>0.76</v>
      </c>
      <c r="AE64">
        <f>ROUND(((EU64*1.15)),2)</f>
        <v>0.14000000000000001</v>
      </c>
      <c r="AF64">
        <f>ROUND(((EV64*1.15)),2)</f>
        <v>20.47</v>
      </c>
      <c r="AG64">
        <f t="shared" si="64"/>
        <v>0</v>
      </c>
      <c r="AH64">
        <f>((EW64*1.15))</f>
        <v>2.3689999999999998</v>
      </c>
      <c r="AI64">
        <f>((EX64*1.15))</f>
        <v>1.15E-2</v>
      </c>
      <c r="AJ64">
        <f t="shared" si="65"/>
        <v>0</v>
      </c>
      <c r="AK64">
        <v>18.82</v>
      </c>
      <c r="AL64">
        <v>0.36</v>
      </c>
      <c r="AM64">
        <v>0.66</v>
      </c>
      <c r="AN64">
        <v>0.12</v>
      </c>
      <c r="AO64">
        <v>17.8</v>
      </c>
      <c r="AP64">
        <v>0</v>
      </c>
      <c r="AQ64">
        <v>2.06</v>
      </c>
      <c r="AR64">
        <v>0.01</v>
      </c>
      <c r="AS64">
        <v>0</v>
      </c>
      <c r="AT64">
        <v>90</v>
      </c>
      <c r="AU64">
        <v>46</v>
      </c>
      <c r="AV64">
        <v>1</v>
      </c>
      <c r="AW64">
        <v>1</v>
      </c>
      <c r="AZ64">
        <v>1</v>
      </c>
      <c r="BA64">
        <v>1</v>
      </c>
      <c r="BB64">
        <v>1</v>
      </c>
      <c r="BC64">
        <v>1</v>
      </c>
      <c r="BD64" t="s">
        <v>6</v>
      </c>
      <c r="BE64" t="s">
        <v>6</v>
      </c>
      <c r="BF64" t="s">
        <v>6</v>
      </c>
      <c r="BG64" t="s">
        <v>6</v>
      </c>
      <c r="BH64">
        <v>0</v>
      </c>
      <c r="BI64">
        <v>2</v>
      </c>
      <c r="BJ64" t="s">
        <v>140</v>
      </c>
      <c r="BM64">
        <v>111002</v>
      </c>
      <c r="BN64">
        <v>0</v>
      </c>
      <c r="BO64" t="s">
        <v>6</v>
      </c>
      <c r="BP64">
        <v>0</v>
      </c>
      <c r="BQ64">
        <v>3</v>
      </c>
      <c r="BR64">
        <v>0</v>
      </c>
      <c r="BS64">
        <v>1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6</v>
      </c>
      <c r="BZ64">
        <v>90</v>
      </c>
      <c r="CA64">
        <v>46</v>
      </c>
      <c r="CB64" t="s">
        <v>6</v>
      </c>
      <c r="CE64">
        <v>0</v>
      </c>
      <c r="CF64">
        <v>0</v>
      </c>
      <c r="CG64">
        <v>0</v>
      </c>
      <c r="CM64">
        <v>0</v>
      </c>
      <c r="CN64" t="s">
        <v>541</v>
      </c>
      <c r="CO64">
        <v>0</v>
      </c>
      <c r="CP64">
        <f t="shared" si="66"/>
        <v>43.18</v>
      </c>
      <c r="CQ64">
        <f t="shared" si="67"/>
        <v>0.36</v>
      </c>
      <c r="CR64">
        <f t="shared" si="68"/>
        <v>0.76</v>
      </c>
      <c r="CS64">
        <f t="shared" si="69"/>
        <v>0.14000000000000001</v>
      </c>
      <c r="CT64">
        <f t="shared" si="70"/>
        <v>20.47</v>
      </c>
      <c r="CU64">
        <f t="shared" si="71"/>
        <v>0</v>
      </c>
      <c r="CV64">
        <f t="shared" si="72"/>
        <v>2.3689999999999998</v>
      </c>
      <c r="CW64">
        <f t="shared" si="73"/>
        <v>1.15E-2</v>
      </c>
      <c r="CX64">
        <f t="shared" si="74"/>
        <v>0</v>
      </c>
      <c r="CY64">
        <f t="shared" si="75"/>
        <v>37.097999999999999</v>
      </c>
      <c r="CZ64">
        <f t="shared" si="76"/>
        <v>18.961199999999998</v>
      </c>
      <c r="DC64" t="s">
        <v>6</v>
      </c>
      <c r="DD64" t="s">
        <v>6</v>
      </c>
      <c r="DE64" t="s">
        <v>19</v>
      </c>
      <c r="DF64" t="s">
        <v>19</v>
      </c>
      <c r="DG64" t="s">
        <v>19</v>
      </c>
      <c r="DH64" t="s">
        <v>6</v>
      </c>
      <c r="DI64" t="s">
        <v>19</v>
      </c>
      <c r="DJ64" t="s">
        <v>19</v>
      </c>
      <c r="DK64" t="s">
        <v>6</v>
      </c>
      <c r="DL64" t="s">
        <v>6</v>
      </c>
      <c r="DM64" t="s">
        <v>6</v>
      </c>
      <c r="DN64">
        <v>0</v>
      </c>
      <c r="DO64">
        <v>0</v>
      </c>
      <c r="DP64">
        <v>1</v>
      </c>
      <c r="DQ64">
        <v>1</v>
      </c>
      <c r="DU64">
        <v>1013</v>
      </c>
      <c r="DV64" t="s">
        <v>17</v>
      </c>
      <c r="DW64" t="s">
        <v>17</v>
      </c>
      <c r="DX64">
        <v>1</v>
      </c>
      <c r="DZ64" t="s">
        <v>6</v>
      </c>
      <c r="EA64" t="s">
        <v>6</v>
      </c>
      <c r="EB64" t="s">
        <v>6</v>
      </c>
      <c r="EC64" t="s">
        <v>6</v>
      </c>
      <c r="EE64">
        <v>37056112</v>
      </c>
      <c r="EF64">
        <v>3</v>
      </c>
      <c r="EG64" t="s">
        <v>20</v>
      </c>
      <c r="EH64">
        <v>0</v>
      </c>
      <c r="EI64" t="s">
        <v>6</v>
      </c>
      <c r="EJ64">
        <v>2</v>
      </c>
      <c r="EK64">
        <v>111002</v>
      </c>
      <c r="EL64" t="s">
        <v>141</v>
      </c>
      <c r="EM64" t="s">
        <v>142</v>
      </c>
      <c r="EO64" t="s">
        <v>23</v>
      </c>
      <c r="EQ64">
        <v>0</v>
      </c>
      <c r="ER64">
        <v>18.82</v>
      </c>
      <c r="ES64">
        <v>0.36</v>
      </c>
      <c r="ET64">
        <v>0.66</v>
      </c>
      <c r="EU64">
        <v>0.12</v>
      </c>
      <c r="EV64">
        <v>17.8</v>
      </c>
      <c r="EW64">
        <v>2.06</v>
      </c>
      <c r="EX64">
        <v>0.01</v>
      </c>
      <c r="EY64">
        <v>0</v>
      </c>
      <c r="FQ64">
        <v>0</v>
      </c>
      <c r="FR64">
        <f t="shared" si="77"/>
        <v>0</v>
      </c>
      <c r="FS64">
        <v>0</v>
      </c>
      <c r="FX64">
        <v>90</v>
      </c>
      <c r="FY64">
        <v>46</v>
      </c>
      <c r="GA64" t="s">
        <v>6</v>
      </c>
      <c r="GD64">
        <v>1</v>
      </c>
      <c r="GF64">
        <v>-1482402655</v>
      </c>
      <c r="GG64">
        <v>2</v>
      </c>
      <c r="GH64">
        <v>1</v>
      </c>
      <c r="GI64">
        <v>-2</v>
      </c>
      <c r="GJ64">
        <v>0</v>
      </c>
      <c r="GK64">
        <v>0</v>
      </c>
      <c r="GL64">
        <f t="shared" si="78"/>
        <v>0</v>
      </c>
      <c r="GM64">
        <f t="shared" si="79"/>
        <v>99.24</v>
      </c>
      <c r="GN64">
        <f t="shared" si="80"/>
        <v>0</v>
      </c>
      <c r="GO64">
        <f t="shared" si="81"/>
        <v>99.24</v>
      </c>
      <c r="GP64">
        <f t="shared" si="82"/>
        <v>0</v>
      </c>
      <c r="GR64">
        <v>0</v>
      </c>
      <c r="GS64">
        <v>3</v>
      </c>
      <c r="GT64">
        <v>0</v>
      </c>
      <c r="GU64" t="s">
        <v>6</v>
      </c>
      <c r="GV64">
        <f t="shared" si="83"/>
        <v>0</v>
      </c>
      <c r="GW64">
        <v>1</v>
      </c>
      <c r="GX64">
        <f t="shared" si="84"/>
        <v>0</v>
      </c>
      <c r="HA64">
        <v>0</v>
      </c>
      <c r="HB64">
        <v>0</v>
      </c>
      <c r="HC64">
        <f t="shared" si="85"/>
        <v>0</v>
      </c>
      <c r="HE64" t="s">
        <v>6</v>
      </c>
      <c r="HF64" t="s">
        <v>6</v>
      </c>
      <c r="HM64" t="s">
        <v>6</v>
      </c>
      <c r="HN64" t="s">
        <v>6</v>
      </c>
      <c r="HO64" t="s">
        <v>6</v>
      </c>
      <c r="HP64" t="s">
        <v>6</v>
      </c>
      <c r="HQ64" t="s">
        <v>6</v>
      </c>
      <c r="IK64">
        <v>0</v>
      </c>
    </row>
    <row r="65" spans="1:245" x14ac:dyDescent="0.2">
      <c r="A65">
        <v>18</v>
      </c>
      <c r="B65">
        <v>1</v>
      </c>
      <c r="C65">
        <v>170</v>
      </c>
      <c r="E65" t="s">
        <v>168</v>
      </c>
      <c r="F65" t="s">
        <v>32</v>
      </c>
      <c r="G65" t="s">
        <v>169</v>
      </c>
      <c r="H65" t="s">
        <v>17</v>
      </c>
      <c r="I65">
        <f>I64*J65</f>
        <v>2</v>
      </c>
      <c r="J65">
        <v>1</v>
      </c>
      <c r="K65">
        <v>1</v>
      </c>
      <c r="O65">
        <f t="shared" si="51"/>
        <v>173863.64</v>
      </c>
      <c r="P65">
        <f t="shared" si="52"/>
        <v>173863.64</v>
      </c>
      <c r="Q65">
        <f t="shared" si="53"/>
        <v>0</v>
      </c>
      <c r="R65">
        <f t="shared" si="54"/>
        <v>0</v>
      </c>
      <c r="S65">
        <f t="shared" si="55"/>
        <v>0</v>
      </c>
      <c r="T65">
        <f t="shared" si="56"/>
        <v>0</v>
      </c>
      <c r="U65">
        <f t="shared" si="57"/>
        <v>0</v>
      </c>
      <c r="V65">
        <f t="shared" si="58"/>
        <v>0</v>
      </c>
      <c r="W65">
        <f t="shared" si="59"/>
        <v>0</v>
      </c>
      <c r="X65">
        <f t="shared" si="60"/>
        <v>0</v>
      </c>
      <c r="Y65">
        <f t="shared" si="61"/>
        <v>0</v>
      </c>
      <c r="AA65">
        <v>40125201</v>
      </c>
      <c r="AB65">
        <f t="shared" si="62"/>
        <v>86931.82</v>
      </c>
      <c r="AC65">
        <f t="shared" si="63"/>
        <v>86931.82</v>
      </c>
      <c r="AD65">
        <f>ROUND((((ET65)-(EU65))+AE65),2)</f>
        <v>0</v>
      </c>
      <c r="AE65">
        <f t="shared" ref="AE65:AF67" si="86">ROUND((EU65),2)</f>
        <v>0</v>
      </c>
      <c r="AF65">
        <f t="shared" si="86"/>
        <v>0</v>
      </c>
      <c r="AG65">
        <f t="shared" si="64"/>
        <v>0</v>
      </c>
      <c r="AH65">
        <f t="shared" ref="AH65:AI67" si="87">(EW65)</f>
        <v>0</v>
      </c>
      <c r="AI65">
        <f t="shared" si="87"/>
        <v>0</v>
      </c>
      <c r="AJ65">
        <f t="shared" si="65"/>
        <v>0</v>
      </c>
      <c r="AK65">
        <v>86931.82</v>
      </c>
      <c r="AL65">
        <v>86931.82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95</v>
      </c>
      <c r="AU65">
        <v>53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6</v>
      </c>
      <c r="BE65" t="s">
        <v>6</v>
      </c>
      <c r="BF65" t="s">
        <v>6</v>
      </c>
      <c r="BG65" t="s">
        <v>6</v>
      </c>
      <c r="BH65">
        <v>3</v>
      </c>
      <c r="BI65">
        <v>3</v>
      </c>
      <c r="BJ65" t="s">
        <v>6</v>
      </c>
      <c r="BM65">
        <v>110004</v>
      </c>
      <c r="BN65">
        <v>0</v>
      </c>
      <c r="BO65" t="s">
        <v>6</v>
      </c>
      <c r="BP65">
        <v>0</v>
      </c>
      <c r="BQ65">
        <v>3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6</v>
      </c>
      <c r="BZ65">
        <v>95</v>
      </c>
      <c r="CA65">
        <v>53</v>
      </c>
      <c r="CB65" t="s">
        <v>6</v>
      </c>
      <c r="CE65">
        <v>0</v>
      </c>
      <c r="CF65">
        <v>0</v>
      </c>
      <c r="CG65">
        <v>0</v>
      </c>
      <c r="CM65">
        <v>0</v>
      </c>
      <c r="CN65" t="s">
        <v>6</v>
      </c>
      <c r="CO65">
        <v>0</v>
      </c>
      <c r="CP65">
        <f t="shared" si="66"/>
        <v>173863.64</v>
      </c>
      <c r="CQ65">
        <f t="shared" si="67"/>
        <v>86931.82</v>
      </c>
      <c r="CR65">
        <f t="shared" si="68"/>
        <v>0</v>
      </c>
      <c r="CS65">
        <f t="shared" si="69"/>
        <v>0</v>
      </c>
      <c r="CT65">
        <f t="shared" si="70"/>
        <v>0</v>
      </c>
      <c r="CU65">
        <f t="shared" si="71"/>
        <v>0</v>
      </c>
      <c r="CV65">
        <f t="shared" si="72"/>
        <v>0</v>
      </c>
      <c r="CW65">
        <f t="shared" si="73"/>
        <v>0</v>
      </c>
      <c r="CX65">
        <f t="shared" si="74"/>
        <v>0</v>
      </c>
      <c r="CY65">
        <f t="shared" si="75"/>
        <v>0</v>
      </c>
      <c r="CZ65">
        <f t="shared" si="76"/>
        <v>0</v>
      </c>
      <c r="DC65" t="s">
        <v>6</v>
      </c>
      <c r="DD65" t="s">
        <v>6</v>
      </c>
      <c r="DE65" t="s">
        <v>6</v>
      </c>
      <c r="DF65" t="s">
        <v>6</v>
      </c>
      <c r="DG65" t="s">
        <v>6</v>
      </c>
      <c r="DH65" t="s">
        <v>6</v>
      </c>
      <c r="DI65" t="s">
        <v>6</v>
      </c>
      <c r="DJ65" t="s">
        <v>6</v>
      </c>
      <c r="DK65" t="s">
        <v>6</v>
      </c>
      <c r="DL65" t="s">
        <v>6</v>
      </c>
      <c r="DM65" t="s">
        <v>6</v>
      </c>
      <c r="DN65">
        <v>0</v>
      </c>
      <c r="DO65">
        <v>0</v>
      </c>
      <c r="DP65">
        <v>1</v>
      </c>
      <c r="DQ65">
        <v>1</v>
      </c>
      <c r="DU65">
        <v>1013</v>
      </c>
      <c r="DV65" t="s">
        <v>17</v>
      </c>
      <c r="DW65" t="s">
        <v>17</v>
      </c>
      <c r="DX65">
        <v>1</v>
      </c>
      <c r="DZ65" t="s">
        <v>6</v>
      </c>
      <c r="EA65" t="s">
        <v>6</v>
      </c>
      <c r="EB65" t="s">
        <v>6</v>
      </c>
      <c r="EC65" t="s">
        <v>6</v>
      </c>
      <c r="EE65">
        <v>37056101</v>
      </c>
      <c r="EF65">
        <v>3</v>
      </c>
      <c r="EG65" t="s">
        <v>20</v>
      </c>
      <c r="EH65">
        <v>0</v>
      </c>
      <c r="EI65" t="s">
        <v>6</v>
      </c>
      <c r="EJ65">
        <v>2</v>
      </c>
      <c r="EK65">
        <v>110004</v>
      </c>
      <c r="EL65" t="s">
        <v>34</v>
      </c>
      <c r="EM65" t="s">
        <v>22</v>
      </c>
      <c r="EO65" t="s">
        <v>6</v>
      </c>
      <c r="EQ65">
        <v>0</v>
      </c>
      <c r="ER65">
        <v>86931.82</v>
      </c>
      <c r="ES65">
        <v>86931.82</v>
      </c>
      <c r="ET65">
        <v>0</v>
      </c>
      <c r="EU65">
        <v>0</v>
      </c>
      <c r="EV65">
        <v>0</v>
      </c>
      <c r="EW65">
        <v>0</v>
      </c>
      <c r="EX65">
        <v>0</v>
      </c>
      <c r="EZ65">
        <v>5</v>
      </c>
      <c r="FC65">
        <v>1</v>
      </c>
      <c r="FD65">
        <v>18</v>
      </c>
      <c r="FF65">
        <v>504900</v>
      </c>
      <c r="FQ65">
        <v>0</v>
      </c>
      <c r="FR65">
        <f t="shared" si="77"/>
        <v>173863.64</v>
      </c>
      <c r="FS65">
        <v>0</v>
      </c>
      <c r="FX65">
        <v>95</v>
      </c>
      <c r="FY65">
        <v>53</v>
      </c>
      <c r="GA65" t="s">
        <v>170</v>
      </c>
      <c r="GD65">
        <v>1</v>
      </c>
      <c r="GF65">
        <v>1728547851</v>
      </c>
      <c r="GG65">
        <v>2</v>
      </c>
      <c r="GH65">
        <v>3</v>
      </c>
      <c r="GI65">
        <v>3</v>
      </c>
      <c r="GJ65">
        <v>0</v>
      </c>
      <c r="GK65">
        <v>0</v>
      </c>
      <c r="GL65">
        <f t="shared" si="78"/>
        <v>0</v>
      </c>
      <c r="GM65">
        <f t="shared" si="79"/>
        <v>173863.64</v>
      </c>
      <c r="GN65">
        <f t="shared" si="80"/>
        <v>0</v>
      </c>
      <c r="GO65">
        <f t="shared" si="81"/>
        <v>0</v>
      </c>
      <c r="GP65">
        <f t="shared" si="82"/>
        <v>0</v>
      </c>
      <c r="GR65">
        <v>1</v>
      </c>
      <c r="GS65">
        <v>1</v>
      </c>
      <c r="GT65">
        <v>0</v>
      </c>
      <c r="GU65" t="s">
        <v>6</v>
      </c>
      <c r="GV65">
        <f t="shared" si="83"/>
        <v>0</v>
      </c>
      <c r="GW65">
        <v>1</v>
      </c>
      <c r="GX65">
        <f t="shared" si="84"/>
        <v>0</v>
      </c>
      <c r="HA65">
        <v>0</v>
      </c>
      <c r="HB65">
        <v>0</v>
      </c>
      <c r="HC65">
        <f t="shared" si="85"/>
        <v>0</v>
      </c>
      <c r="HE65" t="s">
        <v>29</v>
      </c>
      <c r="HF65" t="s">
        <v>29</v>
      </c>
      <c r="HM65" t="s">
        <v>6</v>
      </c>
      <c r="HN65" t="s">
        <v>6</v>
      </c>
      <c r="HO65" t="s">
        <v>6</v>
      </c>
      <c r="HP65" t="s">
        <v>6</v>
      </c>
      <c r="HQ65" t="s">
        <v>6</v>
      </c>
      <c r="IK65">
        <v>0</v>
      </c>
    </row>
    <row r="66" spans="1:245" x14ac:dyDescent="0.2">
      <c r="A66">
        <v>18</v>
      </c>
      <c r="B66">
        <v>1</v>
      </c>
      <c r="C66">
        <v>168</v>
      </c>
      <c r="E66" t="s">
        <v>171</v>
      </c>
      <c r="F66" t="s">
        <v>32</v>
      </c>
      <c r="G66" t="s">
        <v>172</v>
      </c>
      <c r="H66" t="s">
        <v>17</v>
      </c>
      <c r="I66">
        <f>I64*J66</f>
        <v>1</v>
      </c>
      <c r="J66">
        <v>0.5</v>
      </c>
      <c r="K66">
        <v>0.5</v>
      </c>
      <c r="O66">
        <f t="shared" si="51"/>
        <v>8287.5300000000007</v>
      </c>
      <c r="P66">
        <f t="shared" si="52"/>
        <v>8287.5300000000007</v>
      </c>
      <c r="Q66">
        <f t="shared" si="53"/>
        <v>0</v>
      </c>
      <c r="R66">
        <f t="shared" si="54"/>
        <v>0</v>
      </c>
      <c r="S66">
        <f t="shared" si="55"/>
        <v>0</v>
      </c>
      <c r="T66">
        <f t="shared" si="56"/>
        <v>0</v>
      </c>
      <c r="U66">
        <f t="shared" si="57"/>
        <v>0</v>
      </c>
      <c r="V66">
        <f t="shared" si="58"/>
        <v>0</v>
      </c>
      <c r="W66">
        <f t="shared" si="59"/>
        <v>0</v>
      </c>
      <c r="X66">
        <f t="shared" si="60"/>
        <v>0</v>
      </c>
      <c r="Y66">
        <f t="shared" si="61"/>
        <v>0</v>
      </c>
      <c r="AA66">
        <v>40125201</v>
      </c>
      <c r="AB66">
        <f t="shared" si="62"/>
        <v>8287.5300000000007</v>
      </c>
      <c r="AC66">
        <f t="shared" si="63"/>
        <v>8287.5300000000007</v>
      </c>
      <c r="AD66">
        <f>ROUND((((ET66)-(EU66))+AE66),2)</f>
        <v>0</v>
      </c>
      <c r="AE66">
        <f t="shared" si="86"/>
        <v>0</v>
      </c>
      <c r="AF66">
        <f t="shared" si="86"/>
        <v>0</v>
      </c>
      <c r="AG66">
        <f t="shared" si="64"/>
        <v>0</v>
      </c>
      <c r="AH66">
        <f t="shared" si="87"/>
        <v>0</v>
      </c>
      <c r="AI66">
        <f t="shared" si="87"/>
        <v>0</v>
      </c>
      <c r="AJ66">
        <f t="shared" si="65"/>
        <v>0</v>
      </c>
      <c r="AK66">
        <v>8287.5300000000007</v>
      </c>
      <c r="AL66">
        <v>8287.5300000000007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95</v>
      </c>
      <c r="AU66">
        <v>53</v>
      </c>
      <c r="AV66">
        <v>1</v>
      </c>
      <c r="AW66">
        <v>1</v>
      </c>
      <c r="AZ66">
        <v>1</v>
      </c>
      <c r="BA66">
        <v>1</v>
      </c>
      <c r="BB66">
        <v>1</v>
      </c>
      <c r="BC66">
        <v>1</v>
      </c>
      <c r="BD66" t="s">
        <v>6</v>
      </c>
      <c r="BE66" t="s">
        <v>6</v>
      </c>
      <c r="BF66" t="s">
        <v>6</v>
      </c>
      <c r="BG66" t="s">
        <v>6</v>
      </c>
      <c r="BH66">
        <v>3</v>
      </c>
      <c r="BI66">
        <v>3</v>
      </c>
      <c r="BJ66" t="s">
        <v>6</v>
      </c>
      <c r="BM66">
        <v>110004</v>
      </c>
      <c r="BN66">
        <v>0</v>
      </c>
      <c r="BO66" t="s">
        <v>6</v>
      </c>
      <c r="BP66">
        <v>0</v>
      </c>
      <c r="BQ66">
        <v>3</v>
      </c>
      <c r="BR66">
        <v>0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6</v>
      </c>
      <c r="BZ66">
        <v>95</v>
      </c>
      <c r="CA66">
        <v>53</v>
      </c>
      <c r="CB66" t="s">
        <v>6</v>
      </c>
      <c r="CE66">
        <v>0</v>
      </c>
      <c r="CF66">
        <v>0</v>
      </c>
      <c r="CG66">
        <v>0</v>
      </c>
      <c r="CM66">
        <v>0</v>
      </c>
      <c r="CN66" t="s">
        <v>6</v>
      </c>
      <c r="CO66">
        <v>0</v>
      </c>
      <c r="CP66">
        <f t="shared" si="66"/>
        <v>8287.5300000000007</v>
      </c>
      <c r="CQ66">
        <f t="shared" si="67"/>
        <v>8287.5300000000007</v>
      </c>
      <c r="CR66">
        <f t="shared" si="68"/>
        <v>0</v>
      </c>
      <c r="CS66">
        <f t="shared" si="69"/>
        <v>0</v>
      </c>
      <c r="CT66">
        <f t="shared" si="70"/>
        <v>0</v>
      </c>
      <c r="CU66">
        <f t="shared" si="71"/>
        <v>0</v>
      </c>
      <c r="CV66">
        <f t="shared" si="72"/>
        <v>0</v>
      </c>
      <c r="CW66">
        <f t="shared" si="73"/>
        <v>0</v>
      </c>
      <c r="CX66">
        <f t="shared" si="74"/>
        <v>0</v>
      </c>
      <c r="CY66">
        <f t="shared" si="75"/>
        <v>0</v>
      </c>
      <c r="CZ66">
        <f t="shared" si="76"/>
        <v>0</v>
      </c>
      <c r="DC66" t="s">
        <v>6</v>
      </c>
      <c r="DD66" t="s">
        <v>6</v>
      </c>
      <c r="DE66" t="s">
        <v>6</v>
      </c>
      <c r="DF66" t="s">
        <v>6</v>
      </c>
      <c r="DG66" t="s">
        <v>6</v>
      </c>
      <c r="DH66" t="s">
        <v>6</v>
      </c>
      <c r="DI66" t="s">
        <v>6</v>
      </c>
      <c r="DJ66" t="s">
        <v>6</v>
      </c>
      <c r="DK66" t="s">
        <v>6</v>
      </c>
      <c r="DL66" t="s">
        <v>6</v>
      </c>
      <c r="DM66" t="s">
        <v>6</v>
      </c>
      <c r="DN66">
        <v>0</v>
      </c>
      <c r="DO66">
        <v>0</v>
      </c>
      <c r="DP66">
        <v>1</v>
      </c>
      <c r="DQ66">
        <v>1</v>
      </c>
      <c r="DU66">
        <v>1013</v>
      </c>
      <c r="DV66" t="s">
        <v>17</v>
      </c>
      <c r="DW66" t="s">
        <v>17</v>
      </c>
      <c r="DX66">
        <v>1</v>
      </c>
      <c r="DZ66" t="s">
        <v>6</v>
      </c>
      <c r="EA66" t="s">
        <v>6</v>
      </c>
      <c r="EB66" t="s">
        <v>6</v>
      </c>
      <c r="EC66" t="s">
        <v>6</v>
      </c>
      <c r="EE66">
        <v>37056101</v>
      </c>
      <c r="EF66">
        <v>3</v>
      </c>
      <c r="EG66" t="s">
        <v>20</v>
      </c>
      <c r="EH66">
        <v>0</v>
      </c>
      <c r="EI66" t="s">
        <v>6</v>
      </c>
      <c r="EJ66">
        <v>2</v>
      </c>
      <c r="EK66">
        <v>110004</v>
      </c>
      <c r="EL66" t="s">
        <v>34</v>
      </c>
      <c r="EM66" t="s">
        <v>22</v>
      </c>
      <c r="EO66" t="s">
        <v>6</v>
      </c>
      <c r="EQ66">
        <v>0</v>
      </c>
      <c r="ER66">
        <v>8287.5300000000007</v>
      </c>
      <c r="ES66">
        <v>8287.5300000000007</v>
      </c>
      <c r="ET66">
        <v>0</v>
      </c>
      <c r="EU66">
        <v>0</v>
      </c>
      <c r="EV66">
        <v>0</v>
      </c>
      <c r="EW66">
        <v>0</v>
      </c>
      <c r="EX66">
        <v>0</v>
      </c>
      <c r="EZ66">
        <v>5</v>
      </c>
      <c r="FC66">
        <v>1</v>
      </c>
      <c r="FD66">
        <v>18</v>
      </c>
      <c r="FF66">
        <v>48134</v>
      </c>
      <c r="FQ66">
        <v>0</v>
      </c>
      <c r="FR66">
        <f t="shared" si="77"/>
        <v>8287.5300000000007</v>
      </c>
      <c r="FS66">
        <v>0</v>
      </c>
      <c r="FX66">
        <v>95</v>
      </c>
      <c r="FY66">
        <v>53</v>
      </c>
      <c r="GA66" t="s">
        <v>173</v>
      </c>
      <c r="GD66">
        <v>1</v>
      </c>
      <c r="GF66">
        <v>1732449184</v>
      </c>
      <c r="GG66">
        <v>2</v>
      </c>
      <c r="GH66">
        <v>3</v>
      </c>
      <c r="GI66">
        <v>3</v>
      </c>
      <c r="GJ66">
        <v>0</v>
      </c>
      <c r="GK66">
        <v>0</v>
      </c>
      <c r="GL66">
        <f t="shared" si="78"/>
        <v>0</v>
      </c>
      <c r="GM66">
        <f t="shared" si="79"/>
        <v>8287.5300000000007</v>
      </c>
      <c r="GN66">
        <f t="shared" si="80"/>
        <v>0</v>
      </c>
      <c r="GO66">
        <f t="shared" si="81"/>
        <v>0</v>
      </c>
      <c r="GP66">
        <f t="shared" si="82"/>
        <v>0</v>
      </c>
      <c r="GR66">
        <v>1</v>
      </c>
      <c r="GS66">
        <v>1</v>
      </c>
      <c r="GT66">
        <v>0</v>
      </c>
      <c r="GU66" t="s">
        <v>6</v>
      </c>
      <c r="GV66">
        <f t="shared" si="83"/>
        <v>0</v>
      </c>
      <c r="GW66">
        <v>1</v>
      </c>
      <c r="GX66">
        <f t="shared" si="84"/>
        <v>0</v>
      </c>
      <c r="HA66">
        <v>0</v>
      </c>
      <c r="HB66">
        <v>0</v>
      </c>
      <c r="HC66">
        <f t="shared" si="85"/>
        <v>0</v>
      </c>
      <c r="HE66" t="s">
        <v>29</v>
      </c>
      <c r="HF66" t="s">
        <v>29</v>
      </c>
      <c r="HM66" t="s">
        <v>6</v>
      </c>
      <c r="HN66" t="s">
        <v>6</v>
      </c>
      <c r="HO66" t="s">
        <v>6</v>
      </c>
      <c r="HP66" t="s">
        <v>6</v>
      </c>
      <c r="HQ66" t="s">
        <v>6</v>
      </c>
      <c r="IK66">
        <v>0</v>
      </c>
    </row>
    <row r="67" spans="1:245" x14ac:dyDescent="0.2">
      <c r="A67">
        <v>18</v>
      </c>
      <c r="B67">
        <v>1</v>
      </c>
      <c r="C67">
        <v>169</v>
      </c>
      <c r="E67" t="s">
        <v>174</v>
      </c>
      <c r="F67" t="s">
        <v>32</v>
      </c>
      <c r="G67" t="s">
        <v>175</v>
      </c>
      <c r="H67" t="s">
        <v>17</v>
      </c>
      <c r="I67">
        <f>I64*J67</f>
        <v>42</v>
      </c>
      <c r="J67">
        <v>21</v>
      </c>
      <c r="K67">
        <v>21</v>
      </c>
      <c r="O67">
        <f t="shared" si="51"/>
        <v>70158.899999999994</v>
      </c>
      <c r="P67">
        <f t="shared" si="52"/>
        <v>70158.899999999994</v>
      </c>
      <c r="Q67">
        <f t="shared" si="53"/>
        <v>0</v>
      </c>
      <c r="R67">
        <f t="shared" si="54"/>
        <v>0</v>
      </c>
      <c r="S67">
        <f t="shared" si="55"/>
        <v>0</v>
      </c>
      <c r="T67">
        <f t="shared" si="56"/>
        <v>0</v>
      </c>
      <c r="U67">
        <f t="shared" si="57"/>
        <v>0</v>
      </c>
      <c r="V67">
        <f t="shared" si="58"/>
        <v>0</v>
      </c>
      <c r="W67">
        <f t="shared" si="59"/>
        <v>0</v>
      </c>
      <c r="X67">
        <f t="shared" si="60"/>
        <v>0</v>
      </c>
      <c r="Y67">
        <f t="shared" si="61"/>
        <v>0</v>
      </c>
      <c r="AA67">
        <v>40125201</v>
      </c>
      <c r="AB67">
        <f t="shared" si="62"/>
        <v>1670.45</v>
      </c>
      <c r="AC67">
        <f t="shared" si="63"/>
        <v>1670.45</v>
      </c>
      <c r="AD67">
        <f>ROUND((((ET67)-(EU67))+AE67),2)</f>
        <v>0</v>
      </c>
      <c r="AE67">
        <f t="shared" si="86"/>
        <v>0</v>
      </c>
      <c r="AF67">
        <f t="shared" si="86"/>
        <v>0</v>
      </c>
      <c r="AG67">
        <f t="shared" si="64"/>
        <v>0</v>
      </c>
      <c r="AH67">
        <f t="shared" si="87"/>
        <v>0</v>
      </c>
      <c r="AI67">
        <f t="shared" si="87"/>
        <v>0</v>
      </c>
      <c r="AJ67">
        <f t="shared" si="65"/>
        <v>0</v>
      </c>
      <c r="AK67">
        <v>1670.45</v>
      </c>
      <c r="AL67">
        <v>1670.45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95</v>
      </c>
      <c r="AU67">
        <v>53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D67" t="s">
        <v>6</v>
      </c>
      <c r="BE67" t="s">
        <v>6</v>
      </c>
      <c r="BF67" t="s">
        <v>6</v>
      </c>
      <c r="BG67" t="s">
        <v>6</v>
      </c>
      <c r="BH67">
        <v>3</v>
      </c>
      <c r="BI67">
        <v>3</v>
      </c>
      <c r="BJ67" t="s">
        <v>6</v>
      </c>
      <c r="BM67">
        <v>110004</v>
      </c>
      <c r="BN67">
        <v>0</v>
      </c>
      <c r="BO67" t="s">
        <v>6</v>
      </c>
      <c r="BP67">
        <v>0</v>
      </c>
      <c r="BQ67">
        <v>3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6</v>
      </c>
      <c r="BZ67">
        <v>95</v>
      </c>
      <c r="CA67">
        <v>53</v>
      </c>
      <c r="CB67" t="s">
        <v>6</v>
      </c>
      <c r="CE67">
        <v>0</v>
      </c>
      <c r="CF67">
        <v>0</v>
      </c>
      <c r="CG67">
        <v>0</v>
      </c>
      <c r="CM67">
        <v>0</v>
      </c>
      <c r="CN67" t="s">
        <v>6</v>
      </c>
      <c r="CO67">
        <v>0</v>
      </c>
      <c r="CP67">
        <f t="shared" si="66"/>
        <v>70158.899999999994</v>
      </c>
      <c r="CQ67">
        <f t="shared" si="67"/>
        <v>1670.45</v>
      </c>
      <c r="CR67">
        <f t="shared" si="68"/>
        <v>0</v>
      </c>
      <c r="CS67">
        <f t="shared" si="69"/>
        <v>0</v>
      </c>
      <c r="CT67">
        <f t="shared" si="70"/>
        <v>0</v>
      </c>
      <c r="CU67">
        <f t="shared" si="71"/>
        <v>0</v>
      </c>
      <c r="CV67">
        <f t="shared" si="72"/>
        <v>0</v>
      </c>
      <c r="CW67">
        <f t="shared" si="73"/>
        <v>0</v>
      </c>
      <c r="CX67">
        <f t="shared" si="74"/>
        <v>0</v>
      </c>
      <c r="CY67">
        <f t="shared" si="75"/>
        <v>0</v>
      </c>
      <c r="CZ67">
        <f t="shared" si="76"/>
        <v>0</v>
      </c>
      <c r="DC67" t="s">
        <v>6</v>
      </c>
      <c r="DD67" t="s">
        <v>6</v>
      </c>
      <c r="DE67" t="s">
        <v>6</v>
      </c>
      <c r="DF67" t="s">
        <v>6</v>
      </c>
      <c r="DG67" t="s">
        <v>6</v>
      </c>
      <c r="DH67" t="s">
        <v>6</v>
      </c>
      <c r="DI67" t="s">
        <v>6</v>
      </c>
      <c r="DJ67" t="s">
        <v>6</v>
      </c>
      <c r="DK67" t="s">
        <v>6</v>
      </c>
      <c r="DL67" t="s">
        <v>6</v>
      </c>
      <c r="DM67" t="s">
        <v>6</v>
      </c>
      <c r="DN67">
        <v>0</v>
      </c>
      <c r="DO67">
        <v>0</v>
      </c>
      <c r="DP67">
        <v>1</v>
      </c>
      <c r="DQ67">
        <v>1</v>
      </c>
      <c r="DU67">
        <v>1013</v>
      </c>
      <c r="DV67" t="s">
        <v>17</v>
      </c>
      <c r="DW67" t="s">
        <v>17</v>
      </c>
      <c r="DX67">
        <v>1</v>
      </c>
      <c r="DZ67" t="s">
        <v>6</v>
      </c>
      <c r="EA67" t="s">
        <v>6</v>
      </c>
      <c r="EB67" t="s">
        <v>6</v>
      </c>
      <c r="EC67" t="s">
        <v>6</v>
      </c>
      <c r="EE67">
        <v>37056101</v>
      </c>
      <c r="EF67">
        <v>3</v>
      </c>
      <c r="EG67" t="s">
        <v>20</v>
      </c>
      <c r="EH67">
        <v>0</v>
      </c>
      <c r="EI67" t="s">
        <v>6</v>
      </c>
      <c r="EJ67">
        <v>2</v>
      </c>
      <c r="EK67">
        <v>110004</v>
      </c>
      <c r="EL67" t="s">
        <v>34</v>
      </c>
      <c r="EM67" t="s">
        <v>22</v>
      </c>
      <c r="EO67" t="s">
        <v>6</v>
      </c>
      <c r="EQ67">
        <v>0</v>
      </c>
      <c r="ER67">
        <v>1670.45</v>
      </c>
      <c r="ES67">
        <v>1670.45</v>
      </c>
      <c r="ET67">
        <v>0</v>
      </c>
      <c r="EU67">
        <v>0</v>
      </c>
      <c r="EV67">
        <v>0</v>
      </c>
      <c r="EW67">
        <v>0</v>
      </c>
      <c r="EX67">
        <v>0</v>
      </c>
      <c r="EZ67">
        <v>5</v>
      </c>
      <c r="FC67">
        <v>1</v>
      </c>
      <c r="FD67">
        <v>18</v>
      </c>
      <c r="FF67">
        <v>9702</v>
      </c>
      <c r="FQ67">
        <v>0</v>
      </c>
      <c r="FR67">
        <f t="shared" si="77"/>
        <v>70158.899999999994</v>
      </c>
      <c r="FS67">
        <v>0</v>
      </c>
      <c r="FX67">
        <v>95</v>
      </c>
      <c r="FY67">
        <v>53</v>
      </c>
      <c r="GA67" t="s">
        <v>176</v>
      </c>
      <c r="GD67">
        <v>1</v>
      </c>
      <c r="GF67">
        <v>786306906</v>
      </c>
      <c r="GG67">
        <v>2</v>
      </c>
      <c r="GH67">
        <v>3</v>
      </c>
      <c r="GI67">
        <v>3</v>
      </c>
      <c r="GJ67">
        <v>0</v>
      </c>
      <c r="GK67">
        <v>0</v>
      </c>
      <c r="GL67">
        <f t="shared" si="78"/>
        <v>0</v>
      </c>
      <c r="GM67">
        <f t="shared" si="79"/>
        <v>70158.899999999994</v>
      </c>
      <c r="GN67">
        <f t="shared" si="80"/>
        <v>0</v>
      </c>
      <c r="GO67">
        <f t="shared" si="81"/>
        <v>0</v>
      </c>
      <c r="GP67">
        <f t="shared" si="82"/>
        <v>0</v>
      </c>
      <c r="GR67">
        <v>1</v>
      </c>
      <c r="GS67">
        <v>1</v>
      </c>
      <c r="GT67">
        <v>0</v>
      </c>
      <c r="GU67" t="s">
        <v>6</v>
      </c>
      <c r="GV67">
        <f t="shared" si="83"/>
        <v>0</v>
      </c>
      <c r="GW67">
        <v>1</v>
      </c>
      <c r="GX67">
        <f t="shared" si="84"/>
        <v>0</v>
      </c>
      <c r="HA67">
        <v>0</v>
      </c>
      <c r="HB67">
        <v>0</v>
      </c>
      <c r="HC67">
        <f t="shared" si="85"/>
        <v>0</v>
      </c>
      <c r="HE67" t="s">
        <v>29</v>
      </c>
      <c r="HF67" t="s">
        <v>29</v>
      </c>
      <c r="HM67" t="s">
        <v>6</v>
      </c>
      <c r="HN67" t="s">
        <v>6</v>
      </c>
      <c r="HO67" t="s">
        <v>6</v>
      </c>
      <c r="HP67" t="s">
        <v>6</v>
      </c>
      <c r="HQ67" t="s">
        <v>6</v>
      </c>
      <c r="IK67">
        <v>0</v>
      </c>
    </row>
    <row r="68" spans="1:245" x14ac:dyDescent="0.2">
      <c r="A68">
        <v>17</v>
      </c>
      <c r="B68">
        <v>1</v>
      </c>
      <c r="C68">
        <f>ROW(SmtRes!A175)</f>
        <v>175</v>
      </c>
      <c r="D68">
        <f>ROW(EtalonRes!A149)</f>
        <v>149</v>
      </c>
      <c r="E68" t="s">
        <v>177</v>
      </c>
      <c r="F68" t="s">
        <v>138</v>
      </c>
      <c r="G68" t="s">
        <v>139</v>
      </c>
      <c r="H68" t="s">
        <v>17</v>
      </c>
      <c r="I68">
        <f>ROUND(ROUND(1,4),9)</f>
        <v>1</v>
      </c>
      <c r="J68">
        <v>0</v>
      </c>
      <c r="K68">
        <f>ROUND(ROUND(1,4),9)</f>
        <v>1</v>
      </c>
      <c r="O68">
        <f t="shared" si="51"/>
        <v>21.59</v>
      </c>
      <c r="P68">
        <f t="shared" si="52"/>
        <v>0.36</v>
      </c>
      <c r="Q68">
        <f t="shared" si="53"/>
        <v>0.76</v>
      </c>
      <c r="R68">
        <f t="shared" si="54"/>
        <v>0.14000000000000001</v>
      </c>
      <c r="S68">
        <f t="shared" si="55"/>
        <v>20.47</v>
      </c>
      <c r="T68">
        <f t="shared" si="56"/>
        <v>0</v>
      </c>
      <c r="U68">
        <f t="shared" si="57"/>
        <v>2.3689999999999998</v>
      </c>
      <c r="V68">
        <f t="shared" si="58"/>
        <v>1.15E-2</v>
      </c>
      <c r="W68">
        <f t="shared" si="59"/>
        <v>0</v>
      </c>
      <c r="X68">
        <f t="shared" si="60"/>
        <v>18.55</v>
      </c>
      <c r="Y68">
        <f t="shared" si="61"/>
        <v>9.48</v>
      </c>
      <c r="AA68">
        <v>40125201</v>
      </c>
      <c r="AB68">
        <f t="shared" si="62"/>
        <v>21.59</v>
      </c>
      <c r="AC68">
        <f t="shared" si="63"/>
        <v>0.36</v>
      </c>
      <c r="AD68">
        <f>ROUND(((((ET68*1.15))-((EU68*1.15)))+AE68),2)</f>
        <v>0.76</v>
      </c>
      <c r="AE68">
        <f>ROUND(((EU68*1.15)),2)</f>
        <v>0.14000000000000001</v>
      </c>
      <c r="AF68">
        <f>ROUND(((EV68*1.15)),2)</f>
        <v>20.47</v>
      </c>
      <c r="AG68">
        <f t="shared" si="64"/>
        <v>0</v>
      </c>
      <c r="AH68">
        <f>((EW68*1.15))</f>
        <v>2.3689999999999998</v>
      </c>
      <c r="AI68">
        <f>((EX68*1.15))</f>
        <v>1.15E-2</v>
      </c>
      <c r="AJ68">
        <f t="shared" si="65"/>
        <v>0</v>
      </c>
      <c r="AK68">
        <v>18.82</v>
      </c>
      <c r="AL68">
        <v>0.36</v>
      </c>
      <c r="AM68">
        <v>0.66</v>
      </c>
      <c r="AN68">
        <v>0.12</v>
      </c>
      <c r="AO68">
        <v>17.8</v>
      </c>
      <c r="AP68">
        <v>0</v>
      </c>
      <c r="AQ68">
        <v>2.06</v>
      </c>
      <c r="AR68">
        <v>0.01</v>
      </c>
      <c r="AS68">
        <v>0</v>
      </c>
      <c r="AT68">
        <v>90</v>
      </c>
      <c r="AU68">
        <v>46</v>
      </c>
      <c r="AV68">
        <v>1</v>
      </c>
      <c r="AW68">
        <v>1</v>
      </c>
      <c r="AZ68">
        <v>1</v>
      </c>
      <c r="BA68">
        <v>1</v>
      </c>
      <c r="BB68">
        <v>1</v>
      </c>
      <c r="BC68">
        <v>1</v>
      </c>
      <c r="BD68" t="s">
        <v>6</v>
      </c>
      <c r="BE68" t="s">
        <v>6</v>
      </c>
      <c r="BF68" t="s">
        <v>6</v>
      </c>
      <c r="BG68" t="s">
        <v>6</v>
      </c>
      <c r="BH68">
        <v>0</v>
      </c>
      <c r="BI68">
        <v>2</v>
      </c>
      <c r="BJ68" t="s">
        <v>140</v>
      </c>
      <c r="BM68">
        <v>111002</v>
      </c>
      <c r="BN68">
        <v>0</v>
      </c>
      <c r="BO68" t="s">
        <v>6</v>
      </c>
      <c r="BP68">
        <v>0</v>
      </c>
      <c r="BQ68">
        <v>3</v>
      </c>
      <c r="BR68">
        <v>0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6</v>
      </c>
      <c r="BZ68">
        <v>90</v>
      </c>
      <c r="CA68">
        <v>46</v>
      </c>
      <c r="CB68" t="s">
        <v>6</v>
      </c>
      <c r="CE68">
        <v>0</v>
      </c>
      <c r="CF68">
        <v>0</v>
      </c>
      <c r="CG68">
        <v>0</v>
      </c>
      <c r="CM68">
        <v>0</v>
      </c>
      <c r="CN68" t="s">
        <v>541</v>
      </c>
      <c r="CO68">
        <v>0</v>
      </c>
      <c r="CP68">
        <f t="shared" si="66"/>
        <v>21.59</v>
      </c>
      <c r="CQ68">
        <f t="shared" si="67"/>
        <v>0.36</v>
      </c>
      <c r="CR68">
        <f t="shared" si="68"/>
        <v>0.76</v>
      </c>
      <c r="CS68">
        <f t="shared" si="69"/>
        <v>0.14000000000000001</v>
      </c>
      <c r="CT68">
        <f t="shared" si="70"/>
        <v>20.47</v>
      </c>
      <c r="CU68">
        <f t="shared" si="71"/>
        <v>0</v>
      </c>
      <c r="CV68">
        <f t="shared" si="72"/>
        <v>2.3689999999999998</v>
      </c>
      <c r="CW68">
        <f t="shared" si="73"/>
        <v>1.15E-2</v>
      </c>
      <c r="CX68">
        <f t="shared" si="74"/>
        <v>0</v>
      </c>
      <c r="CY68">
        <f t="shared" si="75"/>
        <v>18.548999999999999</v>
      </c>
      <c r="CZ68">
        <f t="shared" si="76"/>
        <v>9.480599999999999</v>
      </c>
      <c r="DC68" t="s">
        <v>6</v>
      </c>
      <c r="DD68" t="s">
        <v>6</v>
      </c>
      <c r="DE68" t="s">
        <v>19</v>
      </c>
      <c r="DF68" t="s">
        <v>19</v>
      </c>
      <c r="DG68" t="s">
        <v>19</v>
      </c>
      <c r="DH68" t="s">
        <v>6</v>
      </c>
      <c r="DI68" t="s">
        <v>19</v>
      </c>
      <c r="DJ68" t="s">
        <v>19</v>
      </c>
      <c r="DK68" t="s">
        <v>6</v>
      </c>
      <c r="DL68" t="s">
        <v>6</v>
      </c>
      <c r="DM68" t="s">
        <v>6</v>
      </c>
      <c r="DN68">
        <v>0</v>
      </c>
      <c r="DO68">
        <v>0</v>
      </c>
      <c r="DP68">
        <v>1</v>
      </c>
      <c r="DQ68">
        <v>1</v>
      </c>
      <c r="DU68">
        <v>1013</v>
      </c>
      <c r="DV68" t="s">
        <v>17</v>
      </c>
      <c r="DW68" t="s">
        <v>17</v>
      </c>
      <c r="DX68">
        <v>1</v>
      </c>
      <c r="DZ68" t="s">
        <v>6</v>
      </c>
      <c r="EA68" t="s">
        <v>6</v>
      </c>
      <c r="EB68" t="s">
        <v>6</v>
      </c>
      <c r="EC68" t="s">
        <v>6</v>
      </c>
      <c r="EE68">
        <v>37056112</v>
      </c>
      <c r="EF68">
        <v>3</v>
      </c>
      <c r="EG68" t="s">
        <v>20</v>
      </c>
      <c r="EH68">
        <v>0</v>
      </c>
      <c r="EI68" t="s">
        <v>6</v>
      </c>
      <c r="EJ68">
        <v>2</v>
      </c>
      <c r="EK68">
        <v>111002</v>
      </c>
      <c r="EL68" t="s">
        <v>141</v>
      </c>
      <c r="EM68" t="s">
        <v>142</v>
      </c>
      <c r="EO68" t="s">
        <v>23</v>
      </c>
      <c r="EQ68">
        <v>0</v>
      </c>
      <c r="ER68">
        <v>18.82</v>
      </c>
      <c r="ES68">
        <v>0.36</v>
      </c>
      <c r="ET68">
        <v>0.66</v>
      </c>
      <c r="EU68">
        <v>0.12</v>
      </c>
      <c r="EV68">
        <v>17.8</v>
      </c>
      <c r="EW68">
        <v>2.06</v>
      </c>
      <c r="EX68">
        <v>0.01</v>
      </c>
      <c r="EY68">
        <v>0</v>
      </c>
      <c r="FQ68">
        <v>0</v>
      </c>
      <c r="FR68">
        <f t="shared" si="77"/>
        <v>0</v>
      </c>
      <c r="FS68">
        <v>0</v>
      </c>
      <c r="FX68">
        <v>90</v>
      </c>
      <c r="FY68">
        <v>46</v>
      </c>
      <c r="GA68" t="s">
        <v>6</v>
      </c>
      <c r="GD68">
        <v>1</v>
      </c>
      <c r="GF68">
        <v>-1482402655</v>
      </c>
      <c r="GG68">
        <v>2</v>
      </c>
      <c r="GH68">
        <v>1</v>
      </c>
      <c r="GI68">
        <v>-2</v>
      </c>
      <c r="GJ68">
        <v>0</v>
      </c>
      <c r="GK68">
        <v>0</v>
      </c>
      <c r="GL68">
        <f t="shared" si="78"/>
        <v>0</v>
      </c>
      <c r="GM68">
        <f t="shared" si="79"/>
        <v>49.62</v>
      </c>
      <c r="GN68">
        <f t="shared" si="80"/>
        <v>0</v>
      </c>
      <c r="GO68">
        <f t="shared" si="81"/>
        <v>49.62</v>
      </c>
      <c r="GP68">
        <f t="shared" si="82"/>
        <v>0</v>
      </c>
      <c r="GR68">
        <v>0</v>
      </c>
      <c r="GS68">
        <v>3</v>
      </c>
      <c r="GT68">
        <v>0</v>
      </c>
      <c r="GU68" t="s">
        <v>6</v>
      </c>
      <c r="GV68">
        <f t="shared" si="83"/>
        <v>0</v>
      </c>
      <c r="GW68">
        <v>1</v>
      </c>
      <c r="GX68">
        <f t="shared" si="84"/>
        <v>0</v>
      </c>
      <c r="HA68">
        <v>0</v>
      </c>
      <c r="HB68">
        <v>0</v>
      </c>
      <c r="HC68">
        <f t="shared" si="85"/>
        <v>0</v>
      </c>
      <c r="HE68" t="s">
        <v>6</v>
      </c>
      <c r="HF68" t="s">
        <v>6</v>
      </c>
      <c r="HM68" t="s">
        <v>6</v>
      </c>
      <c r="HN68" t="s">
        <v>6</v>
      </c>
      <c r="HO68" t="s">
        <v>6</v>
      </c>
      <c r="HP68" t="s">
        <v>6</v>
      </c>
      <c r="HQ68" t="s">
        <v>6</v>
      </c>
      <c r="IK68">
        <v>0</v>
      </c>
    </row>
    <row r="69" spans="1:245" x14ac:dyDescent="0.2">
      <c r="A69">
        <v>18</v>
      </c>
      <c r="B69">
        <v>1</v>
      </c>
      <c r="C69">
        <v>175</v>
      </c>
      <c r="E69" t="s">
        <v>178</v>
      </c>
      <c r="F69" t="s">
        <v>32</v>
      </c>
      <c r="G69" t="s">
        <v>179</v>
      </c>
      <c r="H69" t="s">
        <v>17</v>
      </c>
      <c r="I69">
        <f>I68*J69</f>
        <v>1</v>
      </c>
      <c r="J69">
        <v>1</v>
      </c>
      <c r="K69">
        <v>1</v>
      </c>
      <c r="O69">
        <f t="shared" si="51"/>
        <v>8712.1200000000008</v>
      </c>
      <c r="P69">
        <f t="shared" si="52"/>
        <v>8712.1200000000008</v>
      </c>
      <c r="Q69">
        <f t="shared" si="53"/>
        <v>0</v>
      </c>
      <c r="R69">
        <f t="shared" si="54"/>
        <v>0</v>
      </c>
      <c r="S69">
        <f t="shared" si="55"/>
        <v>0</v>
      </c>
      <c r="T69">
        <f t="shared" si="56"/>
        <v>0</v>
      </c>
      <c r="U69">
        <f t="shared" si="57"/>
        <v>0</v>
      </c>
      <c r="V69">
        <f t="shared" si="58"/>
        <v>0</v>
      </c>
      <c r="W69">
        <f t="shared" si="59"/>
        <v>0</v>
      </c>
      <c r="X69">
        <f t="shared" si="60"/>
        <v>0</v>
      </c>
      <c r="Y69">
        <f t="shared" si="61"/>
        <v>0</v>
      </c>
      <c r="AA69">
        <v>40125201</v>
      </c>
      <c r="AB69">
        <f t="shared" si="62"/>
        <v>8712.1200000000008</v>
      </c>
      <c r="AC69">
        <f t="shared" si="63"/>
        <v>8712.1200000000008</v>
      </c>
      <c r="AD69">
        <f>ROUND((((ET69)-(EU69))+AE69),2)</f>
        <v>0</v>
      </c>
      <c r="AE69">
        <f>ROUND((EU69),2)</f>
        <v>0</v>
      </c>
      <c r="AF69">
        <f>ROUND((EV69),2)</f>
        <v>0</v>
      </c>
      <c r="AG69">
        <f t="shared" si="64"/>
        <v>0</v>
      </c>
      <c r="AH69">
        <f>(EW69)</f>
        <v>0</v>
      </c>
      <c r="AI69">
        <f>(EX69)</f>
        <v>0</v>
      </c>
      <c r="AJ69">
        <f t="shared" si="65"/>
        <v>0</v>
      </c>
      <c r="AK69">
        <v>8712.1200000000008</v>
      </c>
      <c r="AL69">
        <v>8712.1200000000008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95</v>
      </c>
      <c r="AU69">
        <v>53</v>
      </c>
      <c r="AV69">
        <v>1</v>
      </c>
      <c r="AW69">
        <v>1</v>
      </c>
      <c r="AZ69">
        <v>1</v>
      </c>
      <c r="BA69">
        <v>1</v>
      </c>
      <c r="BB69">
        <v>1</v>
      </c>
      <c r="BC69">
        <v>1</v>
      </c>
      <c r="BD69" t="s">
        <v>6</v>
      </c>
      <c r="BE69" t="s">
        <v>6</v>
      </c>
      <c r="BF69" t="s">
        <v>6</v>
      </c>
      <c r="BG69" t="s">
        <v>6</v>
      </c>
      <c r="BH69">
        <v>3</v>
      </c>
      <c r="BI69">
        <v>3</v>
      </c>
      <c r="BJ69" t="s">
        <v>6</v>
      </c>
      <c r="BM69">
        <v>110004</v>
      </c>
      <c r="BN69">
        <v>0</v>
      </c>
      <c r="BO69" t="s">
        <v>6</v>
      </c>
      <c r="BP69">
        <v>0</v>
      </c>
      <c r="BQ69">
        <v>3</v>
      </c>
      <c r="BR69">
        <v>0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6</v>
      </c>
      <c r="BZ69">
        <v>95</v>
      </c>
      <c r="CA69">
        <v>53</v>
      </c>
      <c r="CB69" t="s">
        <v>6</v>
      </c>
      <c r="CE69">
        <v>0</v>
      </c>
      <c r="CF69">
        <v>0</v>
      </c>
      <c r="CG69">
        <v>0</v>
      </c>
      <c r="CM69">
        <v>0</v>
      </c>
      <c r="CN69" t="s">
        <v>6</v>
      </c>
      <c r="CO69">
        <v>0</v>
      </c>
      <c r="CP69">
        <f t="shared" si="66"/>
        <v>8712.1200000000008</v>
      </c>
      <c r="CQ69">
        <f t="shared" si="67"/>
        <v>8712.1200000000008</v>
      </c>
      <c r="CR69">
        <f t="shared" si="68"/>
        <v>0</v>
      </c>
      <c r="CS69">
        <f t="shared" si="69"/>
        <v>0</v>
      </c>
      <c r="CT69">
        <f t="shared" si="70"/>
        <v>0</v>
      </c>
      <c r="CU69">
        <f t="shared" si="71"/>
        <v>0</v>
      </c>
      <c r="CV69">
        <f t="shared" si="72"/>
        <v>0</v>
      </c>
      <c r="CW69">
        <f t="shared" si="73"/>
        <v>0</v>
      </c>
      <c r="CX69">
        <f t="shared" si="74"/>
        <v>0</v>
      </c>
      <c r="CY69">
        <f t="shared" si="75"/>
        <v>0</v>
      </c>
      <c r="CZ69">
        <f t="shared" si="76"/>
        <v>0</v>
      </c>
      <c r="DC69" t="s">
        <v>6</v>
      </c>
      <c r="DD69" t="s">
        <v>6</v>
      </c>
      <c r="DE69" t="s">
        <v>6</v>
      </c>
      <c r="DF69" t="s">
        <v>6</v>
      </c>
      <c r="DG69" t="s">
        <v>6</v>
      </c>
      <c r="DH69" t="s">
        <v>6</v>
      </c>
      <c r="DI69" t="s">
        <v>6</v>
      </c>
      <c r="DJ69" t="s">
        <v>6</v>
      </c>
      <c r="DK69" t="s">
        <v>6</v>
      </c>
      <c r="DL69" t="s">
        <v>6</v>
      </c>
      <c r="DM69" t="s">
        <v>6</v>
      </c>
      <c r="DN69">
        <v>0</v>
      </c>
      <c r="DO69">
        <v>0</v>
      </c>
      <c r="DP69">
        <v>1</v>
      </c>
      <c r="DQ69">
        <v>1</v>
      </c>
      <c r="DU69">
        <v>1013</v>
      </c>
      <c r="DV69" t="s">
        <v>17</v>
      </c>
      <c r="DW69" t="s">
        <v>17</v>
      </c>
      <c r="DX69">
        <v>1</v>
      </c>
      <c r="DZ69" t="s">
        <v>6</v>
      </c>
      <c r="EA69" t="s">
        <v>6</v>
      </c>
      <c r="EB69" t="s">
        <v>6</v>
      </c>
      <c r="EC69" t="s">
        <v>6</v>
      </c>
      <c r="EE69">
        <v>37056101</v>
      </c>
      <c r="EF69">
        <v>3</v>
      </c>
      <c r="EG69" t="s">
        <v>20</v>
      </c>
      <c r="EH69">
        <v>0</v>
      </c>
      <c r="EI69" t="s">
        <v>6</v>
      </c>
      <c r="EJ69">
        <v>2</v>
      </c>
      <c r="EK69">
        <v>110004</v>
      </c>
      <c r="EL69" t="s">
        <v>34</v>
      </c>
      <c r="EM69" t="s">
        <v>22</v>
      </c>
      <c r="EO69" t="s">
        <v>6</v>
      </c>
      <c r="EQ69">
        <v>0</v>
      </c>
      <c r="ER69">
        <v>8712.1200000000008</v>
      </c>
      <c r="ES69">
        <v>8712.1200000000008</v>
      </c>
      <c r="ET69">
        <v>0</v>
      </c>
      <c r="EU69">
        <v>0</v>
      </c>
      <c r="EV69">
        <v>0</v>
      </c>
      <c r="EW69">
        <v>0</v>
      </c>
      <c r="EX69">
        <v>0</v>
      </c>
      <c r="EZ69">
        <v>5</v>
      </c>
      <c r="FC69">
        <v>1</v>
      </c>
      <c r="FD69">
        <v>18</v>
      </c>
      <c r="FF69">
        <v>50600</v>
      </c>
      <c r="FQ69">
        <v>0</v>
      </c>
      <c r="FR69">
        <f t="shared" si="77"/>
        <v>8712.1200000000008</v>
      </c>
      <c r="FS69">
        <v>0</v>
      </c>
      <c r="FX69">
        <v>95</v>
      </c>
      <c r="FY69">
        <v>53</v>
      </c>
      <c r="GA69" t="s">
        <v>180</v>
      </c>
      <c r="GD69">
        <v>1</v>
      </c>
      <c r="GF69">
        <v>1211543898</v>
      </c>
      <c r="GG69">
        <v>2</v>
      </c>
      <c r="GH69">
        <v>3</v>
      </c>
      <c r="GI69">
        <v>3</v>
      </c>
      <c r="GJ69">
        <v>0</v>
      </c>
      <c r="GK69">
        <v>0</v>
      </c>
      <c r="GL69">
        <f t="shared" si="78"/>
        <v>0</v>
      </c>
      <c r="GM69">
        <f t="shared" si="79"/>
        <v>8712.1200000000008</v>
      </c>
      <c r="GN69">
        <f t="shared" si="80"/>
        <v>0</v>
      </c>
      <c r="GO69">
        <f t="shared" si="81"/>
        <v>0</v>
      </c>
      <c r="GP69">
        <f t="shared" si="82"/>
        <v>0</v>
      </c>
      <c r="GR69">
        <v>1</v>
      </c>
      <c r="GS69">
        <v>1</v>
      </c>
      <c r="GT69">
        <v>0</v>
      </c>
      <c r="GU69" t="s">
        <v>6</v>
      </c>
      <c r="GV69">
        <f t="shared" si="83"/>
        <v>0</v>
      </c>
      <c r="GW69">
        <v>1</v>
      </c>
      <c r="GX69">
        <f t="shared" si="84"/>
        <v>0</v>
      </c>
      <c r="HA69">
        <v>0</v>
      </c>
      <c r="HB69">
        <v>0</v>
      </c>
      <c r="HC69">
        <f t="shared" si="85"/>
        <v>0</v>
      </c>
      <c r="HE69" t="s">
        <v>29</v>
      </c>
      <c r="HF69" t="s">
        <v>29</v>
      </c>
      <c r="HM69" t="s">
        <v>6</v>
      </c>
      <c r="HN69" t="s">
        <v>6</v>
      </c>
      <c r="HO69" t="s">
        <v>6</v>
      </c>
      <c r="HP69" t="s">
        <v>6</v>
      </c>
      <c r="HQ69" t="s">
        <v>6</v>
      </c>
      <c r="IK69">
        <v>0</v>
      </c>
    </row>
    <row r="70" spans="1:245" x14ac:dyDescent="0.2">
      <c r="A70">
        <v>17</v>
      </c>
      <c r="B70">
        <v>1</v>
      </c>
      <c r="C70">
        <f>ROW(SmtRes!A185)</f>
        <v>185</v>
      </c>
      <c r="D70">
        <f>ROW(EtalonRes!A157)</f>
        <v>157</v>
      </c>
      <c r="E70" t="s">
        <v>181</v>
      </c>
      <c r="F70" t="s">
        <v>94</v>
      </c>
      <c r="G70" t="s">
        <v>95</v>
      </c>
      <c r="H70" t="s">
        <v>96</v>
      </c>
      <c r="I70">
        <f>ROUND(ROUND(34,4),9)</f>
        <v>34</v>
      </c>
      <c r="J70">
        <v>0</v>
      </c>
      <c r="K70">
        <f>ROUND(ROUND(34,4),9)</f>
        <v>34</v>
      </c>
      <c r="O70">
        <f t="shared" si="51"/>
        <v>8962.06</v>
      </c>
      <c r="P70">
        <f t="shared" si="52"/>
        <v>642.26</v>
      </c>
      <c r="Q70">
        <f t="shared" si="53"/>
        <v>1321.58</v>
      </c>
      <c r="R70">
        <f t="shared" si="54"/>
        <v>88.4</v>
      </c>
      <c r="S70">
        <f t="shared" si="55"/>
        <v>6998.22</v>
      </c>
      <c r="T70">
        <f t="shared" si="56"/>
        <v>0</v>
      </c>
      <c r="U70">
        <f t="shared" si="57"/>
        <v>744.46399999999994</v>
      </c>
      <c r="V70">
        <f t="shared" si="58"/>
        <v>7.0379999999999994</v>
      </c>
      <c r="W70">
        <f t="shared" si="59"/>
        <v>0</v>
      </c>
      <c r="X70">
        <f t="shared" si="60"/>
        <v>6874.02</v>
      </c>
      <c r="Y70">
        <f t="shared" si="61"/>
        <v>3614.18</v>
      </c>
      <c r="AA70">
        <v>40125201</v>
      </c>
      <c r="AB70">
        <f t="shared" si="62"/>
        <v>263.58999999999997</v>
      </c>
      <c r="AC70">
        <f t="shared" si="63"/>
        <v>18.89</v>
      </c>
      <c r="AD70">
        <f>ROUND(((((ET70*1.15))-((EU70*1.15)))+AE70),2)</f>
        <v>38.869999999999997</v>
      </c>
      <c r="AE70">
        <f>ROUND(((EU70*1.15)),2)</f>
        <v>2.6</v>
      </c>
      <c r="AF70">
        <f>ROUND(((EV70*1.15)),2)</f>
        <v>205.83</v>
      </c>
      <c r="AG70">
        <f t="shared" si="64"/>
        <v>0</v>
      </c>
      <c r="AH70">
        <f>((EW70*1.15))</f>
        <v>21.895999999999997</v>
      </c>
      <c r="AI70">
        <f>((EX70*1.15))</f>
        <v>0.20699999999999999</v>
      </c>
      <c r="AJ70">
        <f t="shared" si="65"/>
        <v>0</v>
      </c>
      <c r="AK70">
        <v>231.67</v>
      </c>
      <c r="AL70">
        <v>18.89</v>
      </c>
      <c r="AM70">
        <v>33.799999999999997</v>
      </c>
      <c r="AN70">
        <v>2.2599999999999998</v>
      </c>
      <c r="AO70">
        <v>178.98</v>
      </c>
      <c r="AP70">
        <v>0</v>
      </c>
      <c r="AQ70">
        <v>19.04</v>
      </c>
      <c r="AR70">
        <v>0.18</v>
      </c>
      <c r="AS70">
        <v>0</v>
      </c>
      <c r="AT70">
        <v>97</v>
      </c>
      <c r="AU70">
        <v>51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1</v>
      </c>
      <c r="BD70" t="s">
        <v>6</v>
      </c>
      <c r="BE70" t="s">
        <v>6</v>
      </c>
      <c r="BF70" t="s">
        <v>6</v>
      </c>
      <c r="BG70" t="s">
        <v>6</v>
      </c>
      <c r="BH70">
        <v>0</v>
      </c>
      <c r="BI70">
        <v>2</v>
      </c>
      <c r="BJ70" t="s">
        <v>97</v>
      </c>
      <c r="BM70">
        <v>108001</v>
      </c>
      <c r="BN70">
        <v>0</v>
      </c>
      <c r="BO70" t="s">
        <v>6</v>
      </c>
      <c r="BP70">
        <v>0</v>
      </c>
      <c r="BQ70">
        <v>3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6</v>
      </c>
      <c r="BZ70">
        <v>97</v>
      </c>
      <c r="CA70">
        <v>51</v>
      </c>
      <c r="CB70" t="s">
        <v>6</v>
      </c>
      <c r="CE70">
        <v>0</v>
      </c>
      <c r="CF70">
        <v>0</v>
      </c>
      <c r="CG70">
        <v>0</v>
      </c>
      <c r="CM70">
        <v>0</v>
      </c>
      <c r="CN70" t="s">
        <v>541</v>
      </c>
      <c r="CO70">
        <v>0</v>
      </c>
      <c r="CP70">
        <f t="shared" si="66"/>
        <v>8962.06</v>
      </c>
      <c r="CQ70">
        <f t="shared" si="67"/>
        <v>18.89</v>
      </c>
      <c r="CR70">
        <f t="shared" si="68"/>
        <v>38.869999999999997</v>
      </c>
      <c r="CS70">
        <f t="shared" si="69"/>
        <v>2.6</v>
      </c>
      <c r="CT70">
        <f t="shared" si="70"/>
        <v>205.83</v>
      </c>
      <c r="CU70">
        <f t="shared" si="71"/>
        <v>0</v>
      </c>
      <c r="CV70">
        <f t="shared" si="72"/>
        <v>21.895999999999997</v>
      </c>
      <c r="CW70">
        <f t="shared" si="73"/>
        <v>0.20699999999999999</v>
      </c>
      <c r="CX70">
        <f t="shared" si="74"/>
        <v>0</v>
      </c>
      <c r="CY70">
        <f t="shared" si="75"/>
        <v>6874.0214000000005</v>
      </c>
      <c r="CZ70">
        <f t="shared" si="76"/>
        <v>3614.1761999999999</v>
      </c>
      <c r="DC70" t="s">
        <v>6</v>
      </c>
      <c r="DD70" t="s">
        <v>6</v>
      </c>
      <c r="DE70" t="s">
        <v>19</v>
      </c>
      <c r="DF70" t="s">
        <v>19</v>
      </c>
      <c r="DG70" t="s">
        <v>19</v>
      </c>
      <c r="DH70" t="s">
        <v>6</v>
      </c>
      <c r="DI70" t="s">
        <v>19</v>
      </c>
      <c r="DJ70" t="s">
        <v>19</v>
      </c>
      <c r="DK70" t="s">
        <v>6</v>
      </c>
      <c r="DL70" t="s">
        <v>6</v>
      </c>
      <c r="DM70" t="s">
        <v>6</v>
      </c>
      <c r="DN70">
        <v>0</v>
      </c>
      <c r="DO70">
        <v>0</v>
      </c>
      <c r="DP70">
        <v>1</v>
      </c>
      <c r="DQ70">
        <v>1</v>
      </c>
      <c r="DU70">
        <v>1003</v>
      </c>
      <c r="DV70" t="s">
        <v>96</v>
      </c>
      <c r="DW70" t="s">
        <v>96</v>
      </c>
      <c r="DX70">
        <v>100</v>
      </c>
      <c r="DZ70" t="s">
        <v>6</v>
      </c>
      <c r="EA70" t="s">
        <v>6</v>
      </c>
      <c r="EB70" t="s">
        <v>6</v>
      </c>
      <c r="EC70" t="s">
        <v>6</v>
      </c>
      <c r="EE70">
        <v>37056096</v>
      </c>
      <c r="EF70">
        <v>3</v>
      </c>
      <c r="EG70" t="s">
        <v>20</v>
      </c>
      <c r="EH70">
        <v>0</v>
      </c>
      <c r="EI70" t="s">
        <v>6</v>
      </c>
      <c r="EJ70">
        <v>2</v>
      </c>
      <c r="EK70">
        <v>108001</v>
      </c>
      <c r="EL70" t="s">
        <v>98</v>
      </c>
      <c r="EM70" t="s">
        <v>99</v>
      </c>
      <c r="EO70" t="s">
        <v>23</v>
      </c>
      <c r="EQ70">
        <v>0</v>
      </c>
      <c r="ER70">
        <v>231.67</v>
      </c>
      <c r="ES70">
        <v>18.89</v>
      </c>
      <c r="ET70">
        <v>33.799999999999997</v>
      </c>
      <c r="EU70">
        <v>2.2599999999999998</v>
      </c>
      <c r="EV70">
        <v>178.98</v>
      </c>
      <c r="EW70">
        <v>19.04</v>
      </c>
      <c r="EX70">
        <v>0.18</v>
      </c>
      <c r="EY70">
        <v>0</v>
      </c>
      <c r="FQ70">
        <v>0</v>
      </c>
      <c r="FR70">
        <f t="shared" si="77"/>
        <v>0</v>
      </c>
      <c r="FS70">
        <v>0</v>
      </c>
      <c r="FX70">
        <v>97</v>
      </c>
      <c r="FY70">
        <v>51</v>
      </c>
      <c r="GA70" t="s">
        <v>6</v>
      </c>
      <c r="GD70">
        <v>1</v>
      </c>
      <c r="GF70">
        <v>1102174062</v>
      </c>
      <c r="GG70">
        <v>2</v>
      </c>
      <c r="GH70">
        <v>1</v>
      </c>
      <c r="GI70">
        <v>-2</v>
      </c>
      <c r="GJ70">
        <v>0</v>
      </c>
      <c r="GK70">
        <v>0</v>
      </c>
      <c r="GL70">
        <f t="shared" si="78"/>
        <v>0</v>
      </c>
      <c r="GM70">
        <f t="shared" si="79"/>
        <v>19450.259999999998</v>
      </c>
      <c r="GN70">
        <f t="shared" si="80"/>
        <v>0</v>
      </c>
      <c r="GO70">
        <f t="shared" si="81"/>
        <v>19450.259999999998</v>
      </c>
      <c r="GP70">
        <f t="shared" si="82"/>
        <v>0</v>
      </c>
      <c r="GR70">
        <v>0</v>
      </c>
      <c r="GS70">
        <v>3</v>
      </c>
      <c r="GT70">
        <v>0</v>
      </c>
      <c r="GU70" t="s">
        <v>6</v>
      </c>
      <c r="GV70">
        <f t="shared" si="83"/>
        <v>0</v>
      </c>
      <c r="GW70">
        <v>1</v>
      </c>
      <c r="GX70">
        <f t="shared" si="84"/>
        <v>0</v>
      </c>
      <c r="HA70">
        <v>0</v>
      </c>
      <c r="HB70">
        <v>0</v>
      </c>
      <c r="HC70">
        <f t="shared" si="85"/>
        <v>0</v>
      </c>
      <c r="HE70" t="s">
        <v>6</v>
      </c>
      <c r="HF70" t="s">
        <v>6</v>
      </c>
      <c r="HM70" t="s">
        <v>6</v>
      </c>
      <c r="HN70" t="s">
        <v>6</v>
      </c>
      <c r="HO70" t="s">
        <v>6</v>
      </c>
      <c r="HP70" t="s">
        <v>6</v>
      </c>
      <c r="HQ70" t="s">
        <v>6</v>
      </c>
      <c r="IK70">
        <v>0</v>
      </c>
    </row>
    <row r="71" spans="1:245" x14ac:dyDescent="0.2">
      <c r="A71">
        <v>18</v>
      </c>
      <c r="B71">
        <v>1</v>
      </c>
      <c r="C71">
        <v>184</v>
      </c>
      <c r="E71" t="s">
        <v>182</v>
      </c>
      <c r="F71" t="s">
        <v>183</v>
      </c>
      <c r="G71" t="s">
        <v>184</v>
      </c>
      <c r="H71" t="s">
        <v>103</v>
      </c>
      <c r="I71">
        <f>I70*J71</f>
        <v>3400</v>
      </c>
      <c r="J71">
        <v>100</v>
      </c>
      <c r="K71">
        <v>100</v>
      </c>
      <c r="O71">
        <f t="shared" si="51"/>
        <v>20672</v>
      </c>
      <c r="P71">
        <f t="shared" si="52"/>
        <v>20672</v>
      </c>
      <c r="Q71">
        <f t="shared" si="53"/>
        <v>0</v>
      </c>
      <c r="R71">
        <f t="shared" si="54"/>
        <v>0</v>
      </c>
      <c r="S71">
        <f t="shared" si="55"/>
        <v>0</v>
      </c>
      <c r="T71">
        <f t="shared" si="56"/>
        <v>0</v>
      </c>
      <c r="U71">
        <f t="shared" si="57"/>
        <v>0</v>
      </c>
      <c r="V71">
        <f t="shared" si="58"/>
        <v>0</v>
      </c>
      <c r="W71">
        <f t="shared" si="59"/>
        <v>0</v>
      </c>
      <c r="X71">
        <f t="shared" si="60"/>
        <v>0</v>
      </c>
      <c r="Y71">
        <f t="shared" si="61"/>
        <v>0</v>
      </c>
      <c r="AA71">
        <v>40125201</v>
      </c>
      <c r="AB71">
        <f t="shared" si="62"/>
        <v>6.08</v>
      </c>
      <c r="AC71">
        <f t="shared" si="63"/>
        <v>6.08</v>
      </c>
      <c r="AD71">
        <f>ROUND((((ET71)-(EU71))+AE71),2)</f>
        <v>0</v>
      </c>
      <c r="AE71">
        <f>ROUND((EU71),2)</f>
        <v>0</v>
      </c>
      <c r="AF71">
        <f>ROUND((EV71),2)</f>
        <v>0</v>
      </c>
      <c r="AG71">
        <f t="shared" si="64"/>
        <v>0</v>
      </c>
      <c r="AH71">
        <f>(EW71)</f>
        <v>0</v>
      </c>
      <c r="AI71">
        <f>(EX71)</f>
        <v>0</v>
      </c>
      <c r="AJ71">
        <f t="shared" si="65"/>
        <v>0</v>
      </c>
      <c r="AK71">
        <v>6.08</v>
      </c>
      <c r="AL71">
        <v>6.08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97</v>
      </c>
      <c r="AU71">
        <v>51</v>
      </c>
      <c r="AV71">
        <v>1</v>
      </c>
      <c r="AW71">
        <v>1</v>
      </c>
      <c r="AZ71">
        <v>1</v>
      </c>
      <c r="BA71">
        <v>1</v>
      </c>
      <c r="BB71">
        <v>1</v>
      </c>
      <c r="BC71">
        <v>1</v>
      </c>
      <c r="BD71" t="s">
        <v>6</v>
      </c>
      <c r="BE71" t="s">
        <v>6</v>
      </c>
      <c r="BF71" t="s">
        <v>6</v>
      </c>
      <c r="BG71" t="s">
        <v>6</v>
      </c>
      <c r="BH71">
        <v>3</v>
      </c>
      <c r="BI71">
        <v>2</v>
      </c>
      <c r="BJ71" t="s">
        <v>185</v>
      </c>
      <c r="BM71">
        <v>108001</v>
      </c>
      <c r="BN71">
        <v>0</v>
      </c>
      <c r="BO71" t="s">
        <v>6</v>
      </c>
      <c r="BP71">
        <v>0</v>
      </c>
      <c r="BQ71">
        <v>3</v>
      </c>
      <c r="BR71">
        <v>0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6</v>
      </c>
      <c r="BZ71">
        <v>97</v>
      </c>
      <c r="CA71">
        <v>51</v>
      </c>
      <c r="CB71" t="s">
        <v>6</v>
      </c>
      <c r="CE71">
        <v>0</v>
      </c>
      <c r="CF71">
        <v>0</v>
      </c>
      <c r="CG71">
        <v>0</v>
      </c>
      <c r="CM71">
        <v>0</v>
      </c>
      <c r="CN71" t="s">
        <v>6</v>
      </c>
      <c r="CO71">
        <v>0</v>
      </c>
      <c r="CP71">
        <f t="shared" si="66"/>
        <v>20672</v>
      </c>
      <c r="CQ71">
        <f t="shared" si="67"/>
        <v>6.08</v>
      </c>
      <c r="CR71">
        <f t="shared" si="68"/>
        <v>0</v>
      </c>
      <c r="CS71">
        <f t="shared" si="69"/>
        <v>0</v>
      </c>
      <c r="CT71">
        <f t="shared" si="70"/>
        <v>0</v>
      </c>
      <c r="CU71">
        <f t="shared" si="71"/>
        <v>0</v>
      </c>
      <c r="CV71">
        <f t="shared" si="72"/>
        <v>0</v>
      </c>
      <c r="CW71">
        <f t="shared" si="73"/>
        <v>0</v>
      </c>
      <c r="CX71">
        <f t="shared" si="74"/>
        <v>0</v>
      </c>
      <c r="CY71">
        <f t="shared" si="75"/>
        <v>0</v>
      </c>
      <c r="CZ71">
        <f t="shared" si="76"/>
        <v>0</v>
      </c>
      <c r="DC71" t="s">
        <v>6</v>
      </c>
      <c r="DD71" t="s">
        <v>6</v>
      </c>
      <c r="DE71" t="s">
        <v>6</v>
      </c>
      <c r="DF71" t="s">
        <v>6</v>
      </c>
      <c r="DG71" t="s">
        <v>6</v>
      </c>
      <c r="DH71" t="s">
        <v>6</v>
      </c>
      <c r="DI71" t="s">
        <v>6</v>
      </c>
      <c r="DJ71" t="s">
        <v>6</v>
      </c>
      <c r="DK71" t="s">
        <v>6</v>
      </c>
      <c r="DL71" t="s">
        <v>6</v>
      </c>
      <c r="DM71" t="s">
        <v>6</v>
      </c>
      <c r="DN71">
        <v>0</v>
      </c>
      <c r="DO71">
        <v>0</v>
      </c>
      <c r="DP71">
        <v>1</v>
      </c>
      <c r="DQ71">
        <v>1</v>
      </c>
      <c r="DU71">
        <v>1003</v>
      </c>
      <c r="DV71" t="s">
        <v>103</v>
      </c>
      <c r="DW71" t="s">
        <v>103</v>
      </c>
      <c r="DX71">
        <v>1</v>
      </c>
      <c r="DZ71" t="s">
        <v>6</v>
      </c>
      <c r="EA71" t="s">
        <v>6</v>
      </c>
      <c r="EB71" t="s">
        <v>6</v>
      </c>
      <c r="EC71" t="s">
        <v>6</v>
      </c>
      <c r="EE71">
        <v>37056096</v>
      </c>
      <c r="EF71">
        <v>3</v>
      </c>
      <c r="EG71" t="s">
        <v>20</v>
      </c>
      <c r="EH71">
        <v>0</v>
      </c>
      <c r="EI71" t="s">
        <v>6</v>
      </c>
      <c r="EJ71">
        <v>2</v>
      </c>
      <c r="EK71">
        <v>108001</v>
      </c>
      <c r="EL71" t="s">
        <v>98</v>
      </c>
      <c r="EM71" t="s">
        <v>99</v>
      </c>
      <c r="EO71" t="s">
        <v>6</v>
      </c>
      <c r="EQ71">
        <v>0</v>
      </c>
      <c r="ER71">
        <v>6.08</v>
      </c>
      <c r="ES71">
        <v>6.08</v>
      </c>
      <c r="ET71">
        <v>0</v>
      </c>
      <c r="EU71">
        <v>0</v>
      </c>
      <c r="EV71">
        <v>0</v>
      </c>
      <c r="EW71">
        <v>0</v>
      </c>
      <c r="EX71">
        <v>0</v>
      </c>
      <c r="FQ71">
        <v>0</v>
      </c>
      <c r="FR71">
        <f t="shared" si="77"/>
        <v>0</v>
      </c>
      <c r="FS71">
        <v>0</v>
      </c>
      <c r="FX71">
        <v>97</v>
      </c>
      <c r="FY71">
        <v>51</v>
      </c>
      <c r="GA71" t="s">
        <v>6</v>
      </c>
      <c r="GD71">
        <v>1</v>
      </c>
      <c r="GF71">
        <v>-242848811</v>
      </c>
      <c r="GG71">
        <v>2</v>
      </c>
      <c r="GH71">
        <v>1</v>
      </c>
      <c r="GI71">
        <v>-2</v>
      </c>
      <c r="GJ71">
        <v>0</v>
      </c>
      <c r="GK71">
        <v>0</v>
      </c>
      <c r="GL71">
        <f t="shared" si="78"/>
        <v>0</v>
      </c>
      <c r="GM71">
        <f t="shared" si="79"/>
        <v>20672</v>
      </c>
      <c r="GN71">
        <f t="shared" si="80"/>
        <v>0</v>
      </c>
      <c r="GO71">
        <f t="shared" si="81"/>
        <v>20672</v>
      </c>
      <c r="GP71">
        <f t="shared" si="82"/>
        <v>0</v>
      </c>
      <c r="GR71">
        <v>0</v>
      </c>
      <c r="GS71">
        <v>3</v>
      </c>
      <c r="GT71">
        <v>0</v>
      </c>
      <c r="GU71" t="s">
        <v>6</v>
      </c>
      <c r="GV71">
        <f t="shared" si="83"/>
        <v>0</v>
      </c>
      <c r="GW71">
        <v>1</v>
      </c>
      <c r="GX71">
        <f t="shared" si="84"/>
        <v>0</v>
      </c>
      <c r="HA71">
        <v>0</v>
      </c>
      <c r="HB71">
        <v>0</v>
      </c>
      <c r="HC71">
        <f t="shared" si="85"/>
        <v>0</v>
      </c>
      <c r="HE71" t="s">
        <v>6</v>
      </c>
      <c r="HF71" t="s">
        <v>6</v>
      </c>
      <c r="HM71" t="s">
        <v>6</v>
      </c>
      <c r="HN71" t="s">
        <v>6</v>
      </c>
      <c r="HO71" t="s">
        <v>6</v>
      </c>
      <c r="HP71" t="s">
        <v>6</v>
      </c>
      <c r="HQ71" t="s">
        <v>6</v>
      </c>
      <c r="IK71">
        <v>0</v>
      </c>
    </row>
    <row r="72" spans="1:245" x14ac:dyDescent="0.2">
      <c r="A72">
        <v>18</v>
      </c>
      <c r="B72">
        <v>1</v>
      </c>
      <c r="C72">
        <v>183</v>
      </c>
      <c r="E72" t="s">
        <v>186</v>
      </c>
      <c r="F72" t="s">
        <v>187</v>
      </c>
      <c r="G72" t="s">
        <v>188</v>
      </c>
      <c r="H72" t="s">
        <v>103</v>
      </c>
      <c r="I72">
        <f>I70*J72</f>
        <v>3400</v>
      </c>
      <c r="J72">
        <v>100</v>
      </c>
      <c r="K72">
        <v>100</v>
      </c>
      <c r="O72">
        <f t="shared" si="51"/>
        <v>17204</v>
      </c>
      <c r="P72">
        <f t="shared" si="52"/>
        <v>17204</v>
      </c>
      <c r="Q72">
        <f t="shared" si="53"/>
        <v>0</v>
      </c>
      <c r="R72">
        <f t="shared" si="54"/>
        <v>0</v>
      </c>
      <c r="S72">
        <f t="shared" si="55"/>
        <v>0</v>
      </c>
      <c r="T72">
        <f t="shared" si="56"/>
        <v>0</v>
      </c>
      <c r="U72">
        <f t="shared" si="57"/>
        <v>0</v>
      </c>
      <c r="V72">
        <f t="shared" si="58"/>
        <v>0</v>
      </c>
      <c r="W72">
        <f t="shared" si="59"/>
        <v>0</v>
      </c>
      <c r="X72">
        <f t="shared" si="60"/>
        <v>0</v>
      </c>
      <c r="Y72">
        <f t="shared" si="61"/>
        <v>0</v>
      </c>
      <c r="AA72">
        <v>40125201</v>
      </c>
      <c r="AB72">
        <f t="shared" si="62"/>
        <v>5.0599999999999996</v>
      </c>
      <c r="AC72">
        <f t="shared" si="63"/>
        <v>5.0599999999999996</v>
      </c>
      <c r="AD72">
        <f>ROUND((((ET72)-(EU72))+AE72),2)</f>
        <v>0</v>
      </c>
      <c r="AE72">
        <f>ROUND((EU72),2)</f>
        <v>0</v>
      </c>
      <c r="AF72">
        <f>ROUND((EV72),2)</f>
        <v>0</v>
      </c>
      <c r="AG72">
        <f t="shared" si="64"/>
        <v>0</v>
      </c>
      <c r="AH72">
        <f>(EW72)</f>
        <v>0</v>
      </c>
      <c r="AI72">
        <f>(EX72)</f>
        <v>0</v>
      </c>
      <c r="AJ72">
        <f t="shared" si="65"/>
        <v>0</v>
      </c>
      <c r="AK72">
        <v>5.0599999999999996</v>
      </c>
      <c r="AL72">
        <v>5.0599999999999996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97</v>
      </c>
      <c r="AU72">
        <v>51</v>
      </c>
      <c r="AV72">
        <v>1</v>
      </c>
      <c r="AW72">
        <v>1</v>
      </c>
      <c r="AZ72">
        <v>1</v>
      </c>
      <c r="BA72">
        <v>1</v>
      </c>
      <c r="BB72">
        <v>1</v>
      </c>
      <c r="BC72">
        <v>1</v>
      </c>
      <c r="BD72" t="s">
        <v>6</v>
      </c>
      <c r="BE72" t="s">
        <v>6</v>
      </c>
      <c r="BF72" t="s">
        <v>6</v>
      </c>
      <c r="BG72" t="s">
        <v>6</v>
      </c>
      <c r="BH72">
        <v>3</v>
      </c>
      <c r="BI72">
        <v>2</v>
      </c>
      <c r="BJ72" t="s">
        <v>189</v>
      </c>
      <c r="BM72">
        <v>108001</v>
      </c>
      <c r="BN72">
        <v>0</v>
      </c>
      <c r="BO72" t="s">
        <v>6</v>
      </c>
      <c r="BP72">
        <v>0</v>
      </c>
      <c r="BQ72">
        <v>3</v>
      </c>
      <c r="BR72">
        <v>0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6</v>
      </c>
      <c r="BZ72">
        <v>97</v>
      </c>
      <c r="CA72">
        <v>51</v>
      </c>
      <c r="CB72" t="s">
        <v>6</v>
      </c>
      <c r="CE72">
        <v>0</v>
      </c>
      <c r="CF72">
        <v>0</v>
      </c>
      <c r="CG72">
        <v>0</v>
      </c>
      <c r="CM72">
        <v>0</v>
      </c>
      <c r="CN72" t="s">
        <v>6</v>
      </c>
      <c r="CO72">
        <v>0</v>
      </c>
      <c r="CP72">
        <f t="shared" si="66"/>
        <v>17204</v>
      </c>
      <c r="CQ72">
        <f t="shared" si="67"/>
        <v>5.0599999999999996</v>
      </c>
      <c r="CR72">
        <f t="shared" si="68"/>
        <v>0</v>
      </c>
      <c r="CS72">
        <f t="shared" si="69"/>
        <v>0</v>
      </c>
      <c r="CT72">
        <f t="shared" si="70"/>
        <v>0</v>
      </c>
      <c r="CU72">
        <f t="shared" si="71"/>
        <v>0</v>
      </c>
      <c r="CV72">
        <f t="shared" si="72"/>
        <v>0</v>
      </c>
      <c r="CW72">
        <f t="shared" si="73"/>
        <v>0</v>
      </c>
      <c r="CX72">
        <f t="shared" si="74"/>
        <v>0</v>
      </c>
      <c r="CY72">
        <f t="shared" si="75"/>
        <v>0</v>
      </c>
      <c r="CZ72">
        <f t="shared" si="76"/>
        <v>0</v>
      </c>
      <c r="DC72" t="s">
        <v>6</v>
      </c>
      <c r="DD72" t="s">
        <v>6</v>
      </c>
      <c r="DE72" t="s">
        <v>6</v>
      </c>
      <c r="DF72" t="s">
        <v>6</v>
      </c>
      <c r="DG72" t="s">
        <v>6</v>
      </c>
      <c r="DH72" t="s">
        <v>6</v>
      </c>
      <c r="DI72" t="s">
        <v>6</v>
      </c>
      <c r="DJ72" t="s">
        <v>6</v>
      </c>
      <c r="DK72" t="s">
        <v>6</v>
      </c>
      <c r="DL72" t="s">
        <v>6</v>
      </c>
      <c r="DM72" t="s">
        <v>6</v>
      </c>
      <c r="DN72">
        <v>0</v>
      </c>
      <c r="DO72">
        <v>0</v>
      </c>
      <c r="DP72">
        <v>1</v>
      </c>
      <c r="DQ72">
        <v>1</v>
      </c>
      <c r="DU72">
        <v>1003</v>
      </c>
      <c r="DV72" t="s">
        <v>103</v>
      </c>
      <c r="DW72" t="s">
        <v>103</v>
      </c>
      <c r="DX72">
        <v>1</v>
      </c>
      <c r="DZ72" t="s">
        <v>6</v>
      </c>
      <c r="EA72" t="s">
        <v>6</v>
      </c>
      <c r="EB72" t="s">
        <v>6</v>
      </c>
      <c r="EC72" t="s">
        <v>6</v>
      </c>
      <c r="EE72">
        <v>37056096</v>
      </c>
      <c r="EF72">
        <v>3</v>
      </c>
      <c r="EG72" t="s">
        <v>20</v>
      </c>
      <c r="EH72">
        <v>0</v>
      </c>
      <c r="EI72" t="s">
        <v>6</v>
      </c>
      <c r="EJ72">
        <v>2</v>
      </c>
      <c r="EK72">
        <v>108001</v>
      </c>
      <c r="EL72" t="s">
        <v>98</v>
      </c>
      <c r="EM72" t="s">
        <v>99</v>
      </c>
      <c r="EO72" t="s">
        <v>6</v>
      </c>
      <c r="EQ72">
        <v>0</v>
      </c>
      <c r="ER72">
        <v>5.0599999999999996</v>
      </c>
      <c r="ES72">
        <v>5.0599999999999996</v>
      </c>
      <c r="ET72">
        <v>0</v>
      </c>
      <c r="EU72">
        <v>0</v>
      </c>
      <c r="EV72">
        <v>0</v>
      </c>
      <c r="EW72">
        <v>0</v>
      </c>
      <c r="EX72">
        <v>0</v>
      </c>
      <c r="FQ72">
        <v>0</v>
      </c>
      <c r="FR72">
        <f t="shared" si="77"/>
        <v>0</v>
      </c>
      <c r="FS72">
        <v>0</v>
      </c>
      <c r="FX72">
        <v>97</v>
      </c>
      <c r="FY72">
        <v>51</v>
      </c>
      <c r="GA72" t="s">
        <v>6</v>
      </c>
      <c r="GD72">
        <v>1</v>
      </c>
      <c r="GF72">
        <v>-23188174</v>
      </c>
      <c r="GG72">
        <v>2</v>
      </c>
      <c r="GH72">
        <v>1</v>
      </c>
      <c r="GI72">
        <v>-2</v>
      </c>
      <c r="GJ72">
        <v>0</v>
      </c>
      <c r="GK72">
        <v>0</v>
      </c>
      <c r="GL72">
        <f t="shared" si="78"/>
        <v>0</v>
      </c>
      <c r="GM72">
        <f t="shared" si="79"/>
        <v>17204</v>
      </c>
      <c r="GN72">
        <f t="shared" si="80"/>
        <v>0</v>
      </c>
      <c r="GO72">
        <f t="shared" si="81"/>
        <v>17204</v>
      </c>
      <c r="GP72">
        <f t="shared" si="82"/>
        <v>0</v>
      </c>
      <c r="GR72">
        <v>0</v>
      </c>
      <c r="GS72">
        <v>3</v>
      </c>
      <c r="GT72">
        <v>0</v>
      </c>
      <c r="GU72" t="s">
        <v>6</v>
      </c>
      <c r="GV72">
        <f t="shared" si="83"/>
        <v>0</v>
      </c>
      <c r="GW72">
        <v>1</v>
      </c>
      <c r="GX72">
        <f t="shared" si="84"/>
        <v>0</v>
      </c>
      <c r="HA72">
        <v>0</v>
      </c>
      <c r="HB72">
        <v>0</v>
      </c>
      <c r="HC72">
        <f t="shared" si="85"/>
        <v>0</v>
      </c>
      <c r="HE72" t="s">
        <v>6</v>
      </c>
      <c r="HF72" t="s">
        <v>6</v>
      </c>
      <c r="HM72" t="s">
        <v>6</v>
      </c>
      <c r="HN72" t="s">
        <v>6</v>
      </c>
      <c r="HO72" t="s">
        <v>6</v>
      </c>
      <c r="HP72" t="s">
        <v>6</v>
      </c>
      <c r="HQ72" t="s">
        <v>6</v>
      </c>
      <c r="IK72">
        <v>0</v>
      </c>
    </row>
    <row r="73" spans="1:245" x14ac:dyDescent="0.2">
      <c r="A73">
        <v>17</v>
      </c>
      <c r="B73">
        <v>1</v>
      </c>
      <c r="C73">
        <f>ROW(SmtRes!A196)</f>
        <v>196</v>
      </c>
      <c r="D73">
        <f>ROW(EtalonRes!A167)</f>
        <v>167</v>
      </c>
      <c r="E73" t="s">
        <v>190</v>
      </c>
      <c r="F73" t="s">
        <v>106</v>
      </c>
      <c r="G73" t="s">
        <v>107</v>
      </c>
      <c r="H73" t="s">
        <v>96</v>
      </c>
      <c r="I73">
        <f>ROUND(ROUND(3.4,4),9)</f>
        <v>3.4</v>
      </c>
      <c r="J73">
        <v>0</v>
      </c>
      <c r="K73">
        <f>ROUND(ROUND(3.4,4),9)</f>
        <v>3.4</v>
      </c>
      <c r="O73">
        <f t="shared" si="51"/>
        <v>261.52999999999997</v>
      </c>
      <c r="P73">
        <f t="shared" si="52"/>
        <v>49.23</v>
      </c>
      <c r="Q73">
        <f t="shared" si="53"/>
        <v>14.18</v>
      </c>
      <c r="R73">
        <f t="shared" si="54"/>
        <v>1.97</v>
      </c>
      <c r="S73">
        <f t="shared" si="55"/>
        <v>198.12</v>
      </c>
      <c r="T73">
        <f t="shared" si="56"/>
        <v>0</v>
      </c>
      <c r="U73">
        <f t="shared" si="57"/>
        <v>21.074899999999996</v>
      </c>
      <c r="V73">
        <f t="shared" si="58"/>
        <v>0.15639999999999998</v>
      </c>
      <c r="W73">
        <f t="shared" si="59"/>
        <v>0</v>
      </c>
      <c r="X73">
        <f t="shared" si="60"/>
        <v>194.09</v>
      </c>
      <c r="Y73">
        <f t="shared" si="61"/>
        <v>102.05</v>
      </c>
      <c r="AA73">
        <v>40125201</v>
      </c>
      <c r="AB73">
        <f t="shared" si="62"/>
        <v>76.92</v>
      </c>
      <c r="AC73">
        <f t="shared" si="63"/>
        <v>14.48</v>
      </c>
      <c r="AD73">
        <f>ROUND(((((ET73*1.15))-((EU73*1.15)))+AE73),2)</f>
        <v>4.17</v>
      </c>
      <c r="AE73">
        <f>ROUND(((EU73*1.15)),2)</f>
        <v>0.57999999999999996</v>
      </c>
      <c r="AF73">
        <f>ROUND(((EV73*1.15)),2)</f>
        <v>58.27</v>
      </c>
      <c r="AG73">
        <f t="shared" si="64"/>
        <v>0</v>
      </c>
      <c r="AH73">
        <f>((EW73*1.15))</f>
        <v>6.1984999999999992</v>
      </c>
      <c r="AI73">
        <f>((EX73*1.15))</f>
        <v>4.5999999999999999E-2</v>
      </c>
      <c r="AJ73">
        <f t="shared" si="65"/>
        <v>0</v>
      </c>
      <c r="AK73">
        <v>68.77</v>
      </c>
      <c r="AL73">
        <v>14.48</v>
      </c>
      <c r="AM73">
        <v>3.62</v>
      </c>
      <c r="AN73">
        <v>0.5</v>
      </c>
      <c r="AO73">
        <v>50.67</v>
      </c>
      <c r="AP73">
        <v>0</v>
      </c>
      <c r="AQ73">
        <v>5.39</v>
      </c>
      <c r="AR73">
        <v>0.04</v>
      </c>
      <c r="AS73">
        <v>0</v>
      </c>
      <c r="AT73">
        <v>97</v>
      </c>
      <c r="AU73">
        <v>51</v>
      </c>
      <c r="AV73">
        <v>1</v>
      </c>
      <c r="AW73">
        <v>1</v>
      </c>
      <c r="AZ73">
        <v>1</v>
      </c>
      <c r="BA73">
        <v>1</v>
      </c>
      <c r="BB73">
        <v>1</v>
      </c>
      <c r="BC73">
        <v>1</v>
      </c>
      <c r="BD73" t="s">
        <v>6</v>
      </c>
      <c r="BE73" t="s">
        <v>6</v>
      </c>
      <c r="BF73" t="s">
        <v>6</v>
      </c>
      <c r="BG73" t="s">
        <v>6</v>
      </c>
      <c r="BH73">
        <v>0</v>
      </c>
      <c r="BI73">
        <v>2</v>
      </c>
      <c r="BJ73" t="s">
        <v>108</v>
      </c>
      <c r="BM73">
        <v>108001</v>
      </c>
      <c r="BN73">
        <v>0</v>
      </c>
      <c r="BO73" t="s">
        <v>6</v>
      </c>
      <c r="BP73">
        <v>0</v>
      </c>
      <c r="BQ73">
        <v>3</v>
      </c>
      <c r="BR73">
        <v>0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6</v>
      </c>
      <c r="BZ73">
        <v>97</v>
      </c>
      <c r="CA73">
        <v>51</v>
      </c>
      <c r="CB73" t="s">
        <v>6</v>
      </c>
      <c r="CE73">
        <v>0</v>
      </c>
      <c r="CF73">
        <v>0</v>
      </c>
      <c r="CG73">
        <v>0</v>
      </c>
      <c r="CM73">
        <v>0</v>
      </c>
      <c r="CN73" t="s">
        <v>541</v>
      </c>
      <c r="CO73">
        <v>0</v>
      </c>
      <c r="CP73">
        <f t="shared" si="66"/>
        <v>261.52999999999997</v>
      </c>
      <c r="CQ73">
        <f t="shared" si="67"/>
        <v>14.48</v>
      </c>
      <c r="CR73">
        <f t="shared" si="68"/>
        <v>4.17</v>
      </c>
      <c r="CS73">
        <f t="shared" si="69"/>
        <v>0.57999999999999996</v>
      </c>
      <c r="CT73">
        <f t="shared" si="70"/>
        <v>58.27</v>
      </c>
      <c r="CU73">
        <f t="shared" si="71"/>
        <v>0</v>
      </c>
      <c r="CV73">
        <f t="shared" si="72"/>
        <v>6.1984999999999992</v>
      </c>
      <c r="CW73">
        <f t="shared" si="73"/>
        <v>4.5999999999999999E-2</v>
      </c>
      <c r="CX73">
        <f t="shared" si="74"/>
        <v>0</v>
      </c>
      <c r="CY73">
        <f t="shared" si="75"/>
        <v>194.0873</v>
      </c>
      <c r="CZ73">
        <f t="shared" si="76"/>
        <v>102.0459</v>
      </c>
      <c r="DC73" t="s">
        <v>6</v>
      </c>
      <c r="DD73" t="s">
        <v>6</v>
      </c>
      <c r="DE73" t="s">
        <v>19</v>
      </c>
      <c r="DF73" t="s">
        <v>19</v>
      </c>
      <c r="DG73" t="s">
        <v>19</v>
      </c>
      <c r="DH73" t="s">
        <v>6</v>
      </c>
      <c r="DI73" t="s">
        <v>19</v>
      </c>
      <c r="DJ73" t="s">
        <v>19</v>
      </c>
      <c r="DK73" t="s">
        <v>6</v>
      </c>
      <c r="DL73" t="s">
        <v>6</v>
      </c>
      <c r="DM73" t="s">
        <v>6</v>
      </c>
      <c r="DN73">
        <v>0</v>
      </c>
      <c r="DO73">
        <v>0</v>
      </c>
      <c r="DP73">
        <v>1</v>
      </c>
      <c r="DQ73">
        <v>1</v>
      </c>
      <c r="DU73">
        <v>1003</v>
      </c>
      <c r="DV73" t="s">
        <v>96</v>
      </c>
      <c r="DW73" t="s">
        <v>96</v>
      </c>
      <c r="DX73">
        <v>100</v>
      </c>
      <c r="DZ73" t="s">
        <v>6</v>
      </c>
      <c r="EA73" t="s">
        <v>6</v>
      </c>
      <c r="EB73" t="s">
        <v>6</v>
      </c>
      <c r="EC73" t="s">
        <v>6</v>
      </c>
      <c r="EE73">
        <v>37056096</v>
      </c>
      <c r="EF73">
        <v>3</v>
      </c>
      <c r="EG73" t="s">
        <v>20</v>
      </c>
      <c r="EH73">
        <v>0</v>
      </c>
      <c r="EI73" t="s">
        <v>6</v>
      </c>
      <c r="EJ73">
        <v>2</v>
      </c>
      <c r="EK73">
        <v>108001</v>
      </c>
      <c r="EL73" t="s">
        <v>98</v>
      </c>
      <c r="EM73" t="s">
        <v>99</v>
      </c>
      <c r="EO73" t="s">
        <v>23</v>
      </c>
      <c r="EQ73">
        <v>0</v>
      </c>
      <c r="ER73">
        <v>68.77</v>
      </c>
      <c r="ES73">
        <v>14.48</v>
      </c>
      <c r="ET73">
        <v>3.62</v>
      </c>
      <c r="EU73">
        <v>0.5</v>
      </c>
      <c r="EV73">
        <v>50.67</v>
      </c>
      <c r="EW73">
        <v>5.39</v>
      </c>
      <c r="EX73">
        <v>0.04</v>
      </c>
      <c r="EY73">
        <v>0</v>
      </c>
      <c r="FQ73">
        <v>0</v>
      </c>
      <c r="FR73">
        <f t="shared" si="77"/>
        <v>0</v>
      </c>
      <c r="FS73">
        <v>0</v>
      </c>
      <c r="FX73">
        <v>97</v>
      </c>
      <c r="FY73">
        <v>51</v>
      </c>
      <c r="GA73" t="s">
        <v>6</v>
      </c>
      <c r="GD73">
        <v>1</v>
      </c>
      <c r="GF73">
        <v>-1885526365</v>
      </c>
      <c r="GG73">
        <v>2</v>
      </c>
      <c r="GH73">
        <v>1</v>
      </c>
      <c r="GI73">
        <v>-2</v>
      </c>
      <c r="GJ73">
        <v>0</v>
      </c>
      <c r="GK73">
        <v>0</v>
      </c>
      <c r="GL73">
        <f t="shared" si="78"/>
        <v>0</v>
      </c>
      <c r="GM73">
        <f t="shared" si="79"/>
        <v>557.66999999999996</v>
      </c>
      <c r="GN73">
        <f t="shared" si="80"/>
        <v>0</v>
      </c>
      <c r="GO73">
        <f t="shared" si="81"/>
        <v>557.66999999999996</v>
      </c>
      <c r="GP73">
        <f t="shared" si="82"/>
        <v>0</v>
      </c>
      <c r="GR73">
        <v>0</v>
      </c>
      <c r="GS73">
        <v>3</v>
      </c>
      <c r="GT73">
        <v>0</v>
      </c>
      <c r="GU73" t="s">
        <v>6</v>
      </c>
      <c r="GV73">
        <f t="shared" si="83"/>
        <v>0</v>
      </c>
      <c r="GW73">
        <v>1</v>
      </c>
      <c r="GX73">
        <f t="shared" si="84"/>
        <v>0</v>
      </c>
      <c r="HA73">
        <v>0</v>
      </c>
      <c r="HB73">
        <v>0</v>
      </c>
      <c r="HC73">
        <f t="shared" si="85"/>
        <v>0</v>
      </c>
      <c r="HE73" t="s">
        <v>6</v>
      </c>
      <c r="HF73" t="s">
        <v>6</v>
      </c>
      <c r="HM73" t="s">
        <v>6</v>
      </c>
      <c r="HN73" t="s">
        <v>6</v>
      </c>
      <c r="HO73" t="s">
        <v>6</v>
      </c>
      <c r="HP73" t="s">
        <v>6</v>
      </c>
      <c r="HQ73" t="s">
        <v>6</v>
      </c>
      <c r="IK73">
        <v>0</v>
      </c>
    </row>
    <row r="74" spans="1:245" x14ac:dyDescent="0.2">
      <c r="A74">
        <v>18</v>
      </c>
      <c r="B74">
        <v>1</v>
      </c>
      <c r="C74">
        <v>195</v>
      </c>
      <c r="E74" t="s">
        <v>191</v>
      </c>
      <c r="F74" t="s">
        <v>192</v>
      </c>
      <c r="G74" t="s">
        <v>193</v>
      </c>
      <c r="H74" t="s">
        <v>112</v>
      </c>
      <c r="I74">
        <f>I73*J74</f>
        <v>0.3468</v>
      </c>
      <c r="J74">
        <v>0.10200000000000001</v>
      </c>
      <c r="K74">
        <v>0.10199999999999999</v>
      </c>
      <c r="O74">
        <f t="shared" si="51"/>
        <v>409.22</v>
      </c>
      <c r="P74">
        <f t="shared" si="52"/>
        <v>409.22</v>
      </c>
      <c r="Q74">
        <f t="shared" si="53"/>
        <v>0</v>
      </c>
      <c r="R74">
        <f t="shared" si="54"/>
        <v>0</v>
      </c>
      <c r="S74">
        <f t="shared" si="55"/>
        <v>0</v>
      </c>
      <c r="T74">
        <f t="shared" si="56"/>
        <v>0</v>
      </c>
      <c r="U74">
        <f t="shared" si="57"/>
        <v>0</v>
      </c>
      <c r="V74">
        <f t="shared" si="58"/>
        <v>0</v>
      </c>
      <c r="W74">
        <f t="shared" si="59"/>
        <v>0</v>
      </c>
      <c r="X74">
        <f t="shared" si="60"/>
        <v>0</v>
      </c>
      <c r="Y74">
        <f t="shared" si="61"/>
        <v>0</v>
      </c>
      <c r="AA74">
        <v>40125201</v>
      </c>
      <c r="AB74">
        <f t="shared" si="62"/>
        <v>1180</v>
      </c>
      <c r="AC74">
        <f t="shared" si="63"/>
        <v>1180</v>
      </c>
      <c r="AD74">
        <f>ROUND((((ET74)-(EU74))+AE74),2)</f>
        <v>0</v>
      </c>
      <c r="AE74">
        <f>ROUND((EU74),2)</f>
        <v>0</v>
      </c>
      <c r="AF74">
        <f>ROUND((EV74),2)</f>
        <v>0</v>
      </c>
      <c r="AG74">
        <f t="shared" si="64"/>
        <v>0</v>
      </c>
      <c r="AH74">
        <f>(EW74)</f>
        <v>0</v>
      </c>
      <c r="AI74">
        <f>(EX74)</f>
        <v>0</v>
      </c>
      <c r="AJ74">
        <f t="shared" si="65"/>
        <v>0</v>
      </c>
      <c r="AK74">
        <v>1180</v>
      </c>
      <c r="AL74">
        <v>1180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97</v>
      </c>
      <c r="AU74">
        <v>51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1</v>
      </c>
      <c r="BD74" t="s">
        <v>6</v>
      </c>
      <c r="BE74" t="s">
        <v>6</v>
      </c>
      <c r="BF74" t="s">
        <v>6</v>
      </c>
      <c r="BG74" t="s">
        <v>6</v>
      </c>
      <c r="BH74">
        <v>3</v>
      </c>
      <c r="BI74">
        <v>2</v>
      </c>
      <c r="BJ74" t="s">
        <v>194</v>
      </c>
      <c r="BM74">
        <v>108001</v>
      </c>
      <c r="BN74">
        <v>0</v>
      </c>
      <c r="BO74" t="s">
        <v>6</v>
      </c>
      <c r="BP74">
        <v>0</v>
      </c>
      <c r="BQ74">
        <v>3</v>
      </c>
      <c r="BR74">
        <v>0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6</v>
      </c>
      <c r="BZ74">
        <v>97</v>
      </c>
      <c r="CA74">
        <v>51</v>
      </c>
      <c r="CB74" t="s">
        <v>6</v>
      </c>
      <c r="CE74">
        <v>0</v>
      </c>
      <c r="CF74">
        <v>0</v>
      </c>
      <c r="CG74">
        <v>0</v>
      </c>
      <c r="CM74">
        <v>0</v>
      </c>
      <c r="CN74" t="s">
        <v>6</v>
      </c>
      <c r="CO74">
        <v>0</v>
      </c>
      <c r="CP74">
        <f t="shared" si="66"/>
        <v>409.22</v>
      </c>
      <c r="CQ74">
        <f t="shared" si="67"/>
        <v>1180</v>
      </c>
      <c r="CR74">
        <f t="shared" si="68"/>
        <v>0</v>
      </c>
      <c r="CS74">
        <f t="shared" si="69"/>
        <v>0</v>
      </c>
      <c r="CT74">
        <f t="shared" si="70"/>
        <v>0</v>
      </c>
      <c r="CU74">
        <f t="shared" si="71"/>
        <v>0</v>
      </c>
      <c r="CV74">
        <f t="shared" si="72"/>
        <v>0</v>
      </c>
      <c r="CW74">
        <f t="shared" si="73"/>
        <v>0</v>
      </c>
      <c r="CX74">
        <f t="shared" si="74"/>
        <v>0</v>
      </c>
      <c r="CY74">
        <f t="shared" si="75"/>
        <v>0</v>
      </c>
      <c r="CZ74">
        <f t="shared" si="76"/>
        <v>0</v>
      </c>
      <c r="DC74" t="s">
        <v>6</v>
      </c>
      <c r="DD74" t="s">
        <v>6</v>
      </c>
      <c r="DE74" t="s">
        <v>6</v>
      </c>
      <c r="DF74" t="s">
        <v>6</v>
      </c>
      <c r="DG74" t="s">
        <v>6</v>
      </c>
      <c r="DH74" t="s">
        <v>6</v>
      </c>
      <c r="DI74" t="s">
        <v>6</v>
      </c>
      <c r="DJ74" t="s">
        <v>6</v>
      </c>
      <c r="DK74" t="s">
        <v>6</v>
      </c>
      <c r="DL74" t="s">
        <v>6</v>
      </c>
      <c r="DM74" t="s">
        <v>6</v>
      </c>
      <c r="DN74">
        <v>0</v>
      </c>
      <c r="DO74">
        <v>0</v>
      </c>
      <c r="DP74">
        <v>1</v>
      </c>
      <c r="DQ74">
        <v>1</v>
      </c>
      <c r="DU74">
        <v>1013</v>
      </c>
      <c r="DV74" t="s">
        <v>112</v>
      </c>
      <c r="DW74" t="s">
        <v>114</v>
      </c>
      <c r="DX74">
        <v>1</v>
      </c>
      <c r="DZ74" t="s">
        <v>6</v>
      </c>
      <c r="EA74" t="s">
        <v>6</v>
      </c>
      <c r="EB74" t="s">
        <v>6</v>
      </c>
      <c r="EC74" t="s">
        <v>6</v>
      </c>
      <c r="EE74">
        <v>37056096</v>
      </c>
      <c r="EF74">
        <v>3</v>
      </c>
      <c r="EG74" t="s">
        <v>20</v>
      </c>
      <c r="EH74">
        <v>0</v>
      </c>
      <c r="EI74" t="s">
        <v>6</v>
      </c>
      <c r="EJ74">
        <v>2</v>
      </c>
      <c r="EK74">
        <v>108001</v>
      </c>
      <c r="EL74" t="s">
        <v>98</v>
      </c>
      <c r="EM74" t="s">
        <v>99</v>
      </c>
      <c r="EO74" t="s">
        <v>6</v>
      </c>
      <c r="EQ74">
        <v>0</v>
      </c>
      <c r="ER74">
        <v>1180</v>
      </c>
      <c r="ES74">
        <v>1180</v>
      </c>
      <c r="ET74">
        <v>0</v>
      </c>
      <c r="EU74">
        <v>0</v>
      </c>
      <c r="EV74">
        <v>0</v>
      </c>
      <c r="EW74">
        <v>0</v>
      </c>
      <c r="EX74">
        <v>0</v>
      </c>
      <c r="FQ74">
        <v>0</v>
      </c>
      <c r="FR74">
        <f t="shared" si="77"/>
        <v>0</v>
      </c>
      <c r="FS74">
        <v>0</v>
      </c>
      <c r="FX74">
        <v>97</v>
      </c>
      <c r="FY74">
        <v>51</v>
      </c>
      <c r="GA74" t="s">
        <v>6</v>
      </c>
      <c r="GD74">
        <v>1</v>
      </c>
      <c r="GF74">
        <v>-342526024</v>
      </c>
      <c r="GG74">
        <v>2</v>
      </c>
      <c r="GH74">
        <v>1</v>
      </c>
      <c r="GI74">
        <v>-2</v>
      </c>
      <c r="GJ74">
        <v>0</v>
      </c>
      <c r="GK74">
        <v>0</v>
      </c>
      <c r="GL74">
        <f t="shared" si="78"/>
        <v>0</v>
      </c>
      <c r="GM74">
        <f t="shared" si="79"/>
        <v>409.22</v>
      </c>
      <c r="GN74">
        <f t="shared" si="80"/>
        <v>0</v>
      </c>
      <c r="GO74">
        <f t="shared" si="81"/>
        <v>409.22</v>
      </c>
      <c r="GP74">
        <f t="shared" si="82"/>
        <v>0</v>
      </c>
      <c r="GR74">
        <v>0</v>
      </c>
      <c r="GS74">
        <v>3</v>
      </c>
      <c r="GT74">
        <v>0</v>
      </c>
      <c r="GU74" t="s">
        <v>6</v>
      </c>
      <c r="GV74">
        <f t="shared" si="83"/>
        <v>0</v>
      </c>
      <c r="GW74">
        <v>1</v>
      </c>
      <c r="GX74">
        <f t="shared" si="84"/>
        <v>0</v>
      </c>
      <c r="HA74">
        <v>0</v>
      </c>
      <c r="HB74">
        <v>0</v>
      </c>
      <c r="HC74">
        <f t="shared" si="85"/>
        <v>0</v>
      </c>
      <c r="HE74" t="s">
        <v>6</v>
      </c>
      <c r="HF74" t="s">
        <v>6</v>
      </c>
      <c r="HM74" t="s">
        <v>6</v>
      </c>
      <c r="HN74" t="s">
        <v>6</v>
      </c>
      <c r="HO74" t="s">
        <v>6</v>
      </c>
      <c r="HP74" t="s">
        <v>6</v>
      </c>
      <c r="HQ74" t="s">
        <v>6</v>
      </c>
      <c r="IK74">
        <v>0</v>
      </c>
    </row>
    <row r="75" spans="1:245" x14ac:dyDescent="0.2">
      <c r="A75">
        <v>17</v>
      </c>
      <c r="B75">
        <v>1</v>
      </c>
      <c r="C75">
        <f>ROW(SmtRes!A209)</f>
        <v>209</v>
      </c>
      <c r="D75">
        <f>ROW(EtalonRes!A179)</f>
        <v>179</v>
      </c>
      <c r="E75" t="s">
        <v>195</v>
      </c>
      <c r="F75" t="s">
        <v>196</v>
      </c>
      <c r="G75" t="s">
        <v>197</v>
      </c>
      <c r="H75" t="s">
        <v>96</v>
      </c>
      <c r="I75">
        <f>ROUND(ROUND(20,4),9)</f>
        <v>20</v>
      </c>
      <c r="J75">
        <v>0</v>
      </c>
      <c r="K75">
        <f>ROUND(ROUND(20,4),9)</f>
        <v>20</v>
      </c>
      <c r="O75">
        <f t="shared" si="51"/>
        <v>21431.599999999999</v>
      </c>
      <c r="P75">
        <f t="shared" si="52"/>
        <v>12012.4</v>
      </c>
      <c r="Q75">
        <f t="shared" si="53"/>
        <v>3417.6</v>
      </c>
      <c r="R75">
        <f t="shared" si="54"/>
        <v>104</v>
      </c>
      <c r="S75">
        <f t="shared" si="55"/>
        <v>6001.6</v>
      </c>
      <c r="T75">
        <f t="shared" si="56"/>
        <v>0</v>
      </c>
      <c r="U75">
        <f t="shared" si="57"/>
        <v>638.48</v>
      </c>
      <c r="V75">
        <f t="shared" si="58"/>
        <v>8.2799999999999994</v>
      </c>
      <c r="W75">
        <f t="shared" si="59"/>
        <v>0</v>
      </c>
      <c r="X75">
        <f t="shared" si="60"/>
        <v>5922.43</v>
      </c>
      <c r="Y75">
        <f t="shared" si="61"/>
        <v>3113.86</v>
      </c>
      <c r="AA75">
        <v>40125201</v>
      </c>
      <c r="AB75">
        <f t="shared" si="62"/>
        <v>1071.58</v>
      </c>
      <c r="AC75">
        <f t="shared" si="63"/>
        <v>600.62</v>
      </c>
      <c r="AD75">
        <f>ROUND(((((ET75*1.15))-((EU75*1.15)))+AE75),2)</f>
        <v>170.88</v>
      </c>
      <c r="AE75">
        <f>ROUND(((EU75*1.15)),2)</f>
        <v>5.2</v>
      </c>
      <c r="AF75">
        <f>ROUND(((EV75*1.15)),2)</f>
        <v>300.08</v>
      </c>
      <c r="AG75">
        <f t="shared" si="64"/>
        <v>0</v>
      </c>
      <c r="AH75">
        <f>((EW75*1.15))</f>
        <v>31.923999999999999</v>
      </c>
      <c r="AI75">
        <f>((EX75*1.15))</f>
        <v>0.41399999999999998</v>
      </c>
      <c r="AJ75">
        <f t="shared" si="65"/>
        <v>0</v>
      </c>
      <c r="AK75">
        <v>1010.15</v>
      </c>
      <c r="AL75">
        <v>600.62</v>
      </c>
      <c r="AM75">
        <v>148.59</v>
      </c>
      <c r="AN75">
        <v>4.5199999999999996</v>
      </c>
      <c r="AO75">
        <v>260.94</v>
      </c>
      <c r="AP75">
        <v>0</v>
      </c>
      <c r="AQ75">
        <v>27.76</v>
      </c>
      <c r="AR75">
        <v>0.36</v>
      </c>
      <c r="AS75">
        <v>0</v>
      </c>
      <c r="AT75">
        <v>97</v>
      </c>
      <c r="AU75">
        <v>51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1</v>
      </c>
      <c r="BD75" t="s">
        <v>6</v>
      </c>
      <c r="BE75" t="s">
        <v>6</v>
      </c>
      <c r="BF75" t="s">
        <v>6</v>
      </c>
      <c r="BG75" t="s">
        <v>6</v>
      </c>
      <c r="BH75">
        <v>0</v>
      </c>
      <c r="BI75">
        <v>2</v>
      </c>
      <c r="BJ75" t="s">
        <v>198</v>
      </c>
      <c r="BM75">
        <v>108001</v>
      </c>
      <c r="BN75">
        <v>0</v>
      </c>
      <c r="BO75" t="s">
        <v>6</v>
      </c>
      <c r="BP75">
        <v>0</v>
      </c>
      <c r="BQ75">
        <v>3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6</v>
      </c>
      <c r="BZ75">
        <v>97</v>
      </c>
      <c r="CA75">
        <v>51</v>
      </c>
      <c r="CB75" t="s">
        <v>6</v>
      </c>
      <c r="CE75">
        <v>0</v>
      </c>
      <c r="CF75">
        <v>0</v>
      </c>
      <c r="CG75">
        <v>0</v>
      </c>
      <c r="CM75">
        <v>0</v>
      </c>
      <c r="CN75" t="s">
        <v>541</v>
      </c>
      <c r="CO75">
        <v>0</v>
      </c>
      <c r="CP75">
        <f t="shared" si="66"/>
        <v>21431.599999999999</v>
      </c>
      <c r="CQ75">
        <f t="shared" si="67"/>
        <v>600.62</v>
      </c>
      <c r="CR75">
        <f t="shared" si="68"/>
        <v>170.88</v>
      </c>
      <c r="CS75">
        <f t="shared" si="69"/>
        <v>5.2</v>
      </c>
      <c r="CT75">
        <f t="shared" si="70"/>
        <v>300.08</v>
      </c>
      <c r="CU75">
        <f t="shared" si="71"/>
        <v>0</v>
      </c>
      <c r="CV75">
        <f t="shared" si="72"/>
        <v>31.923999999999999</v>
      </c>
      <c r="CW75">
        <f t="shared" si="73"/>
        <v>0.41399999999999998</v>
      </c>
      <c r="CX75">
        <f t="shared" si="74"/>
        <v>0</v>
      </c>
      <c r="CY75">
        <f t="shared" si="75"/>
        <v>5922.4320000000007</v>
      </c>
      <c r="CZ75">
        <f t="shared" si="76"/>
        <v>3113.8560000000002</v>
      </c>
      <c r="DC75" t="s">
        <v>6</v>
      </c>
      <c r="DD75" t="s">
        <v>6</v>
      </c>
      <c r="DE75" t="s">
        <v>19</v>
      </c>
      <c r="DF75" t="s">
        <v>19</v>
      </c>
      <c r="DG75" t="s">
        <v>19</v>
      </c>
      <c r="DH75" t="s">
        <v>6</v>
      </c>
      <c r="DI75" t="s">
        <v>19</v>
      </c>
      <c r="DJ75" t="s">
        <v>19</v>
      </c>
      <c r="DK75" t="s">
        <v>6</v>
      </c>
      <c r="DL75" t="s">
        <v>6</v>
      </c>
      <c r="DM75" t="s">
        <v>6</v>
      </c>
      <c r="DN75">
        <v>0</v>
      </c>
      <c r="DO75">
        <v>0</v>
      </c>
      <c r="DP75">
        <v>1</v>
      </c>
      <c r="DQ75">
        <v>1</v>
      </c>
      <c r="DU75">
        <v>1003</v>
      </c>
      <c r="DV75" t="s">
        <v>96</v>
      </c>
      <c r="DW75" t="s">
        <v>96</v>
      </c>
      <c r="DX75">
        <v>100</v>
      </c>
      <c r="DZ75" t="s">
        <v>6</v>
      </c>
      <c r="EA75" t="s">
        <v>6</v>
      </c>
      <c r="EB75" t="s">
        <v>6</v>
      </c>
      <c r="EC75" t="s">
        <v>6</v>
      </c>
      <c r="EE75">
        <v>37056096</v>
      </c>
      <c r="EF75">
        <v>3</v>
      </c>
      <c r="EG75" t="s">
        <v>20</v>
      </c>
      <c r="EH75">
        <v>0</v>
      </c>
      <c r="EI75" t="s">
        <v>6</v>
      </c>
      <c r="EJ75">
        <v>2</v>
      </c>
      <c r="EK75">
        <v>108001</v>
      </c>
      <c r="EL75" t="s">
        <v>98</v>
      </c>
      <c r="EM75" t="s">
        <v>99</v>
      </c>
      <c r="EO75" t="s">
        <v>23</v>
      </c>
      <c r="EQ75">
        <v>0</v>
      </c>
      <c r="ER75">
        <v>1010.15</v>
      </c>
      <c r="ES75">
        <v>600.62</v>
      </c>
      <c r="ET75">
        <v>148.59</v>
      </c>
      <c r="EU75">
        <v>4.5199999999999996</v>
      </c>
      <c r="EV75">
        <v>260.94</v>
      </c>
      <c r="EW75">
        <v>27.76</v>
      </c>
      <c r="EX75">
        <v>0.36</v>
      </c>
      <c r="EY75">
        <v>0</v>
      </c>
      <c r="FQ75">
        <v>0</v>
      </c>
      <c r="FR75">
        <f t="shared" si="77"/>
        <v>0</v>
      </c>
      <c r="FS75">
        <v>0</v>
      </c>
      <c r="FX75">
        <v>97</v>
      </c>
      <c r="FY75">
        <v>51</v>
      </c>
      <c r="GA75" t="s">
        <v>6</v>
      </c>
      <c r="GD75">
        <v>1</v>
      </c>
      <c r="GF75">
        <v>-1725783801</v>
      </c>
      <c r="GG75">
        <v>2</v>
      </c>
      <c r="GH75">
        <v>1</v>
      </c>
      <c r="GI75">
        <v>-2</v>
      </c>
      <c r="GJ75">
        <v>0</v>
      </c>
      <c r="GK75">
        <v>0</v>
      </c>
      <c r="GL75">
        <f t="shared" si="78"/>
        <v>0</v>
      </c>
      <c r="GM75">
        <f t="shared" si="79"/>
        <v>30467.89</v>
      </c>
      <c r="GN75">
        <f t="shared" si="80"/>
        <v>0</v>
      </c>
      <c r="GO75">
        <f t="shared" si="81"/>
        <v>30467.89</v>
      </c>
      <c r="GP75">
        <f t="shared" si="82"/>
        <v>0</v>
      </c>
      <c r="GR75">
        <v>0</v>
      </c>
      <c r="GS75">
        <v>3</v>
      </c>
      <c r="GT75">
        <v>0</v>
      </c>
      <c r="GU75" t="s">
        <v>6</v>
      </c>
      <c r="GV75">
        <f t="shared" si="83"/>
        <v>0</v>
      </c>
      <c r="GW75">
        <v>1</v>
      </c>
      <c r="GX75">
        <f t="shared" si="84"/>
        <v>0</v>
      </c>
      <c r="HA75">
        <v>0</v>
      </c>
      <c r="HB75">
        <v>0</v>
      </c>
      <c r="HC75">
        <f t="shared" si="85"/>
        <v>0</v>
      </c>
      <c r="HE75" t="s">
        <v>6</v>
      </c>
      <c r="HF75" t="s">
        <v>6</v>
      </c>
      <c r="HM75" t="s">
        <v>6</v>
      </c>
      <c r="HN75" t="s">
        <v>6</v>
      </c>
      <c r="HO75" t="s">
        <v>6</v>
      </c>
      <c r="HP75" t="s">
        <v>6</v>
      </c>
      <c r="HQ75" t="s">
        <v>6</v>
      </c>
      <c r="IK75">
        <v>0</v>
      </c>
    </row>
    <row r="76" spans="1:245" x14ac:dyDescent="0.2">
      <c r="A76">
        <v>18</v>
      </c>
      <c r="B76">
        <v>1</v>
      </c>
      <c r="C76">
        <v>209</v>
      </c>
      <c r="E76" t="s">
        <v>199</v>
      </c>
      <c r="F76" t="s">
        <v>32</v>
      </c>
      <c r="G76" t="s">
        <v>200</v>
      </c>
      <c r="H76" t="s">
        <v>103</v>
      </c>
      <c r="I76">
        <f>I75*J76</f>
        <v>2000</v>
      </c>
      <c r="J76">
        <v>100</v>
      </c>
      <c r="K76">
        <v>100</v>
      </c>
      <c r="O76">
        <f t="shared" si="51"/>
        <v>10180</v>
      </c>
      <c r="P76">
        <f t="shared" si="52"/>
        <v>10180</v>
      </c>
      <c r="Q76">
        <f t="shared" si="53"/>
        <v>0</v>
      </c>
      <c r="R76">
        <f t="shared" si="54"/>
        <v>0</v>
      </c>
      <c r="S76">
        <f t="shared" si="55"/>
        <v>0</v>
      </c>
      <c r="T76">
        <f t="shared" si="56"/>
        <v>0</v>
      </c>
      <c r="U76">
        <f t="shared" si="57"/>
        <v>0</v>
      </c>
      <c r="V76">
        <f t="shared" si="58"/>
        <v>0</v>
      </c>
      <c r="W76">
        <f t="shared" si="59"/>
        <v>0</v>
      </c>
      <c r="X76">
        <f t="shared" si="60"/>
        <v>0</v>
      </c>
      <c r="Y76">
        <f t="shared" si="61"/>
        <v>0</v>
      </c>
      <c r="AA76">
        <v>40125201</v>
      </c>
      <c r="AB76">
        <f t="shared" si="62"/>
        <v>5.09</v>
      </c>
      <c r="AC76">
        <f t="shared" si="63"/>
        <v>5.09</v>
      </c>
      <c r="AD76">
        <f>ROUND((((ET76)-(EU76))+AE76),2)</f>
        <v>0</v>
      </c>
      <c r="AE76">
        <f>ROUND((EU76),2)</f>
        <v>0</v>
      </c>
      <c r="AF76">
        <f>ROUND((EV76),2)</f>
        <v>0</v>
      </c>
      <c r="AG76">
        <f t="shared" si="64"/>
        <v>0</v>
      </c>
      <c r="AH76">
        <f>(EW76)</f>
        <v>0</v>
      </c>
      <c r="AI76">
        <f>(EX76)</f>
        <v>0</v>
      </c>
      <c r="AJ76">
        <f t="shared" si="65"/>
        <v>0</v>
      </c>
      <c r="AK76">
        <v>5.09</v>
      </c>
      <c r="AL76">
        <v>5.09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95</v>
      </c>
      <c r="AU76">
        <v>53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1</v>
      </c>
      <c r="BD76" t="s">
        <v>6</v>
      </c>
      <c r="BE76" t="s">
        <v>6</v>
      </c>
      <c r="BF76" t="s">
        <v>6</v>
      </c>
      <c r="BG76" t="s">
        <v>6</v>
      </c>
      <c r="BH76">
        <v>3</v>
      </c>
      <c r="BI76">
        <v>2</v>
      </c>
      <c r="BJ76" t="s">
        <v>6</v>
      </c>
      <c r="BM76">
        <v>110004</v>
      </c>
      <c r="BN76">
        <v>0</v>
      </c>
      <c r="BO76" t="s">
        <v>6</v>
      </c>
      <c r="BP76">
        <v>0</v>
      </c>
      <c r="BQ76">
        <v>3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6</v>
      </c>
      <c r="BZ76">
        <v>95</v>
      </c>
      <c r="CA76">
        <v>53</v>
      </c>
      <c r="CB76" t="s">
        <v>6</v>
      </c>
      <c r="CE76">
        <v>0</v>
      </c>
      <c r="CF76">
        <v>0</v>
      </c>
      <c r="CG76">
        <v>0</v>
      </c>
      <c r="CM76">
        <v>0</v>
      </c>
      <c r="CN76" t="s">
        <v>6</v>
      </c>
      <c r="CO76">
        <v>0</v>
      </c>
      <c r="CP76">
        <f t="shared" si="66"/>
        <v>10180</v>
      </c>
      <c r="CQ76">
        <f t="shared" si="67"/>
        <v>5.09</v>
      </c>
      <c r="CR76">
        <f t="shared" si="68"/>
        <v>0</v>
      </c>
      <c r="CS76">
        <f t="shared" si="69"/>
        <v>0</v>
      </c>
      <c r="CT76">
        <f t="shared" si="70"/>
        <v>0</v>
      </c>
      <c r="CU76">
        <f t="shared" si="71"/>
        <v>0</v>
      </c>
      <c r="CV76">
        <f t="shared" si="72"/>
        <v>0</v>
      </c>
      <c r="CW76">
        <f t="shared" si="73"/>
        <v>0</v>
      </c>
      <c r="CX76">
        <f t="shared" si="74"/>
        <v>0</v>
      </c>
      <c r="CY76">
        <f t="shared" si="75"/>
        <v>0</v>
      </c>
      <c r="CZ76">
        <f t="shared" si="76"/>
        <v>0</v>
      </c>
      <c r="DC76" t="s">
        <v>6</v>
      </c>
      <c r="DD76" t="s">
        <v>6</v>
      </c>
      <c r="DE76" t="s">
        <v>6</v>
      </c>
      <c r="DF76" t="s">
        <v>6</v>
      </c>
      <c r="DG76" t="s">
        <v>6</v>
      </c>
      <c r="DH76" t="s">
        <v>6</v>
      </c>
      <c r="DI76" t="s">
        <v>6</v>
      </c>
      <c r="DJ76" t="s">
        <v>6</v>
      </c>
      <c r="DK76" t="s">
        <v>6</v>
      </c>
      <c r="DL76" t="s">
        <v>6</v>
      </c>
      <c r="DM76" t="s">
        <v>6</v>
      </c>
      <c r="DN76">
        <v>0</v>
      </c>
      <c r="DO76">
        <v>0</v>
      </c>
      <c r="DP76">
        <v>1</v>
      </c>
      <c r="DQ76">
        <v>1</v>
      </c>
      <c r="DU76">
        <v>1003</v>
      </c>
      <c r="DV76" t="s">
        <v>103</v>
      </c>
      <c r="DW76" t="s">
        <v>103</v>
      </c>
      <c r="DX76">
        <v>1</v>
      </c>
      <c r="DZ76" t="s">
        <v>6</v>
      </c>
      <c r="EA76" t="s">
        <v>6</v>
      </c>
      <c r="EB76" t="s">
        <v>6</v>
      </c>
      <c r="EC76" t="s">
        <v>6</v>
      </c>
      <c r="EE76">
        <v>37056101</v>
      </c>
      <c r="EF76">
        <v>3</v>
      </c>
      <c r="EG76" t="s">
        <v>20</v>
      </c>
      <c r="EH76">
        <v>0</v>
      </c>
      <c r="EI76" t="s">
        <v>6</v>
      </c>
      <c r="EJ76">
        <v>2</v>
      </c>
      <c r="EK76">
        <v>110004</v>
      </c>
      <c r="EL76" t="s">
        <v>34</v>
      </c>
      <c r="EM76" t="s">
        <v>22</v>
      </c>
      <c r="EO76" t="s">
        <v>6</v>
      </c>
      <c r="EQ76">
        <v>0</v>
      </c>
      <c r="ER76">
        <v>5.09</v>
      </c>
      <c r="ES76">
        <v>5.09</v>
      </c>
      <c r="ET76">
        <v>0</v>
      </c>
      <c r="EU76">
        <v>0</v>
      </c>
      <c r="EV76">
        <v>0</v>
      </c>
      <c r="EW76">
        <v>0</v>
      </c>
      <c r="EX76">
        <v>0</v>
      </c>
      <c r="EZ76">
        <v>5</v>
      </c>
      <c r="FC76">
        <v>1</v>
      </c>
      <c r="FD76">
        <v>18</v>
      </c>
      <c r="FF76">
        <v>71.7</v>
      </c>
      <c r="FQ76">
        <v>0</v>
      </c>
      <c r="FR76">
        <f t="shared" si="77"/>
        <v>0</v>
      </c>
      <c r="FS76">
        <v>0</v>
      </c>
      <c r="FX76">
        <v>95</v>
      </c>
      <c r="FY76">
        <v>53</v>
      </c>
      <c r="GA76" t="s">
        <v>201</v>
      </c>
      <c r="GD76">
        <v>1</v>
      </c>
      <c r="GF76">
        <v>1840308158</v>
      </c>
      <c r="GG76">
        <v>2</v>
      </c>
      <c r="GH76">
        <v>3</v>
      </c>
      <c r="GI76">
        <v>3</v>
      </c>
      <c r="GJ76">
        <v>0</v>
      </c>
      <c r="GK76">
        <v>0</v>
      </c>
      <c r="GL76">
        <f t="shared" si="78"/>
        <v>0</v>
      </c>
      <c r="GM76">
        <f t="shared" si="79"/>
        <v>10180</v>
      </c>
      <c r="GN76">
        <f t="shared" si="80"/>
        <v>0</v>
      </c>
      <c r="GO76">
        <f t="shared" si="81"/>
        <v>10180</v>
      </c>
      <c r="GP76">
        <f t="shared" si="82"/>
        <v>0</v>
      </c>
      <c r="GR76">
        <v>1</v>
      </c>
      <c r="GS76">
        <v>1</v>
      </c>
      <c r="GT76">
        <v>0</v>
      </c>
      <c r="GU76" t="s">
        <v>6</v>
      </c>
      <c r="GV76">
        <f t="shared" si="83"/>
        <v>0</v>
      </c>
      <c r="GW76">
        <v>1</v>
      </c>
      <c r="GX76">
        <f t="shared" si="84"/>
        <v>0</v>
      </c>
      <c r="HA76">
        <v>0</v>
      </c>
      <c r="HB76">
        <v>0</v>
      </c>
      <c r="HC76">
        <f t="shared" si="85"/>
        <v>0</v>
      </c>
      <c r="HE76" t="s">
        <v>29</v>
      </c>
      <c r="HF76" t="s">
        <v>29</v>
      </c>
      <c r="HM76" t="s">
        <v>6</v>
      </c>
      <c r="HN76" t="s">
        <v>6</v>
      </c>
      <c r="HO76" t="s">
        <v>6</v>
      </c>
      <c r="HP76" t="s">
        <v>6</v>
      </c>
      <c r="HQ76" t="s">
        <v>6</v>
      </c>
      <c r="IK76">
        <v>0</v>
      </c>
    </row>
    <row r="77" spans="1:245" x14ac:dyDescent="0.2">
      <c r="A77">
        <v>17</v>
      </c>
      <c r="B77">
        <v>1</v>
      </c>
      <c r="C77">
        <f>ROW(SmtRes!A217)</f>
        <v>217</v>
      </c>
      <c r="D77">
        <f>ROW(EtalonRes!A186)</f>
        <v>186</v>
      </c>
      <c r="E77" t="s">
        <v>202</v>
      </c>
      <c r="F77" t="s">
        <v>203</v>
      </c>
      <c r="G77" t="s">
        <v>204</v>
      </c>
      <c r="H77" t="s">
        <v>205</v>
      </c>
      <c r="I77">
        <f>ROUND(ROUND(20,4),9)</f>
        <v>20</v>
      </c>
      <c r="J77">
        <v>0</v>
      </c>
      <c r="K77">
        <f>ROUND(ROUND(20,4),9)</f>
        <v>20</v>
      </c>
      <c r="O77">
        <f t="shared" si="51"/>
        <v>8328.2000000000007</v>
      </c>
      <c r="P77">
        <f t="shared" si="52"/>
        <v>321</v>
      </c>
      <c r="Q77">
        <f t="shared" si="53"/>
        <v>5150.6000000000004</v>
      </c>
      <c r="R77">
        <f t="shared" si="54"/>
        <v>538.79999999999995</v>
      </c>
      <c r="S77">
        <f t="shared" si="55"/>
        <v>2856.6</v>
      </c>
      <c r="T77">
        <f t="shared" si="56"/>
        <v>0</v>
      </c>
      <c r="U77">
        <f t="shared" si="57"/>
        <v>276</v>
      </c>
      <c r="V77">
        <f t="shared" si="58"/>
        <v>46.46</v>
      </c>
      <c r="W77">
        <f t="shared" si="59"/>
        <v>0</v>
      </c>
      <c r="X77">
        <f t="shared" si="60"/>
        <v>3055.86</v>
      </c>
      <c r="Y77">
        <f t="shared" si="61"/>
        <v>1561.88</v>
      </c>
      <c r="AA77">
        <v>40125201</v>
      </c>
      <c r="AB77">
        <f t="shared" si="62"/>
        <v>416.41</v>
      </c>
      <c r="AC77">
        <f t="shared" si="63"/>
        <v>16.05</v>
      </c>
      <c r="AD77">
        <f>ROUND(((((ET77*1.15))-((EU77*1.15)))+AE77),2)</f>
        <v>257.52999999999997</v>
      </c>
      <c r="AE77">
        <f>ROUND(((EU77*1.15)),2)</f>
        <v>26.94</v>
      </c>
      <c r="AF77">
        <f>ROUND(((EV77*1.15)),2)</f>
        <v>142.83000000000001</v>
      </c>
      <c r="AG77">
        <f t="shared" si="64"/>
        <v>0</v>
      </c>
      <c r="AH77">
        <f>((EW77*1.15))</f>
        <v>13.799999999999999</v>
      </c>
      <c r="AI77">
        <f>((EX77*1.15))</f>
        <v>2.323</v>
      </c>
      <c r="AJ77">
        <f t="shared" si="65"/>
        <v>0</v>
      </c>
      <c r="AK77">
        <v>364.19</v>
      </c>
      <c r="AL77">
        <v>16.05</v>
      </c>
      <c r="AM77">
        <v>223.94</v>
      </c>
      <c r="AN77">
        <v>23.43</v>
      </c>
      <c r="AO77">
        <v>124.2</v>
      </c>
      <c r="AP77">
        <v>0</v>
      </c>
      <c r="AQ77">
        <v>12</v>
      </c>
      <c r="AR77">
        <v>2.02</v>
      </c>
      <c r="AS77">
        <v>0</v>
      </c>
      <c r="AT77">
        <v>90</v>
      </c>
      <c r="AU77">
        <v>46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1</v>
      </c>
      <c r="BD77" t="s">
        <v>6</v>
      </c>
      <c r="BE77" t="s">
        <v>6</v>
      </c>
      <c r="BF77" t="s">
        <v>6</v>
      </c>
      <c r="BG77" t="s">
        <v>6</v>
      </c>
      <c r="BH77">
        <v>0</v>
      </c>
      <c r="BI77">
        <v>2</v>
      </c>
      <c r="BJ77" t="s">
        <v>206</v>
      </c>
      <c r="BM77">
        <v>110007</v>
      </c>
      <c r="BN77">
        <v>0</v>
      </c>
      <c r="BO77" t="s">
        <v>6</v>
      </c>
      <c r="BP77">
        <v>0</v>
      </c>
      <c r="BQ77">
        <v>3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6</v>
      </c>
      <c r="BZ77">
        <v>90</v>
      </c>
      <c r="CA77">
        <v>46</v>
      </c>
      <c r="CB77" t="s">
        <v>6</v>
      </c>
      <c r="CE77">
        <v>0</v>
      </c>
      <c r="CF77">
        <v>0</v>
      </c>
      <c r="CG77">
        <v>0</v>
      </c>
      <c r="CM77">
        <v>0</v>
      </c>
      <c r="CN77" t="s">
        <v>541</v>
      </c>
      <c r="CO77">
        <v>0</v>
      </c>
      <c r="CP77">
        <f t="shared" si="66"/>
        <v>8328.2000000000007</v>
      </c>
      <c r="CQ77">
        <f t="shared" si="67"/>
        <v>16.05</v>
      </c>
      <c r="CR77">
        <f t="shared" si="68"/>
        <v>257.52999999999997</v>
      </c>
      <c r="CS77">
        <f t="shared" si="69"/>
        <v>26.94</v>
      </c>
      <c r="CT77">
        <f t="shared" si="70"/>
        <v>142.83000000000001</v>
      </c>
      <c r="CU77">
        <f t="shared" si="71"/>
        <v>0</v>
      </c>
      <c r="CV77">
        <f t="shared" si="72"/>
        <v>13.799999999999999</v>
      </c>
      <c r="CW77">
        <f t="shared" si="73"/>
        <v>2.323</v>
      </c>
      <c r="CX77">
        <f t="shared" si="74"/>
        <v>0</v>
      </c>
      <c r="CY77">
        <f t="shared" si="75"/>
        <v>3055.8599999999992</v>
      </c>
      <c r="CZ77">
        <f t="shared" si="76"/>
        <v>1561.884</v>
      </c>
      <c r="DC77" t="s">
        <v>6</v>
      </c>
      <c r="DD77" t="s">
        <v>6</v>
      </c>
      <c r="DE77" t="s">
        <v>19</v>
      </c>
      <c r="DF77" t="s">
        <v>19</v>
      </c>
      <c r="DG77" t="s">
        <v>19</v>
      </c>
      <c r="DH77" t="s">
        <v>6</v>
      </c>
      <c r="DI77" t="s">
        <v>19</v>
      </c>
      <c r="DJ77" t="s">
        <v>19</v>
      </c>
      <c r="DK77" t="s">
        <v>6</v>
      </c>
      <c r="DL77" t="s">
        <v>6</v>
      </c>
      <c r="DM77" t="s">
        <v>6</v>
      </c>
      <c r="DN77">
        <v>0</v>
      </c>
      <c r="DO77">
        <v>0</v>
      </c>
      <c r="DP77">
        <v>1</v>
      </c>
      <c r="DQ77">
        <v>1</v>
      </c>
      <c r="DU77">
        <v>1013</v>
      </c>
      <c r="DV77" t="s">
        <v>205</v>
      </c>
      <c r="DW77" t="s">
        <v>205</v>
      </c>
      <c r="DX77">
        <v>1</v>
      </c>
      <c r="DZ77" t="s">
        <v>6</v>
      </c>
      <c r="EA77" t="s">
        <v>6</v>
      </c>
      <c r="EB77" t="s">
        <v>6</v>
      </c>
      <c r="EC77" t="s">
        <v>6</v>
      </c>
      <c r="EE77">
        <v>37056104</v>
      </c>
      <c r="EF77">
        <v>3</v>
      </c>
      <c r="EG77" t="s">
        <v>20</v>
      </c>
      <c r="EH77">
        <v>0</v>
      </c>
      <c r="EI77" t="s">
        <v>6</v>
      </c>
      <c r="EJ77">
        <v>2</v>
      </c>
      <c r="EK77">
        <v>110007</v>
      </c>
      <c r="EL77" t="s">
        <v>207</v>
      </c>
      <c r="EM77" t="s">
        <v>22</v>
      </c>
      <c r="EO77" t="s">
        <v>23</v>
      </c>
      <c r="EQ77">
        <v>0</v>
      </c>
      <c r="ER77">
        <v>364.19</v>
      </c>
      <c r="ES77">
        <v>16.05</v>
      </c>
      <c r="ET77">
        <v>223.94</v>
      </c>
      <c r="EU77">
        <v>23.43</v>
      </c>
      <c r="EV77">
        <v>124.2</v>
      </c>
      <c r="EW77">
        <v>12</v>
      </c>
      <c r="EX77">
        <v>2.02</v>
      </c>
      <c r="EY77">
        <v>0</v>
      </c>
      <c r="FQ77">
        <v>0</v>
      </c>
      <c r="FR77">
        <f t="shared" si="77"/>
        <v>0</v>
      </c>
      <c r="FS77">
        <v>0</v>
      </c>
      <c r="FX77">
        <v>90</v>
      </c>
      <c r="FY77">
        <v>46</v>
      </c>
      <c r="GA77" t="s">
        <v>6</v>
      </c>
      <c r="GD77">
        <v>1</v>
      </c>
      <c r="GF77">
        <v>-1719813671</v>
      </c>
      <c r="GG77">
        <v>2</v>
      </c>
      <c r="GH77">
        <v>1</v>
      </c>
      <c r="GI77">
        <v>-2</v>
      </c>
      <c r="GJ77">
        <v>0</v>
      </c>
      <c r="GK77">
        <v>0</v>
      </c>
      <c r="GL77">
        <f t="shared" si="78"/>
        <v>0</v>
      </c>
      <c r="GM77">
        <f t="shared" si="79"/>
        <v>12945.94</v>
      </c>
      <c r="GN77">
        <f t="shared" si="80"/>
        <v>0</v>
      </c>
      <c r="GO77">
        <f t="shared" si="81"/>
        <v>12945.94</v>
      </c>
      <c r="GP77">
        <f t="shared" si="82"/>
        <v>0</v>
      </c>
      <c r="GR77">
        <v>0</v>
      </c>
      <c r="GS77">
        <v>3</v>
      </c>
      <c r="GT77">
        <v>0</v>
      </c>
      <c r="GU77" t="s">
        <v>6</v>
      </c>
      <c r="GV77">
        <f t="shared" si="83"/>
        <v>0</v>
      </c>
      <c r="GW77">
        <v>1</v>
      </c>
      <c r="GX77">
        <f t="shared" si="84"/>
        <v>0</v>
      </c>
      <c r="HA77">
        <v>0</v>
      </c>
      <c r="HB77">
        <v>0</v>
      </c>
      <c r="HC77">
        <f t="shared" si="85"/>
        <v>0</v>
      </c>
      <c r="HE77" t="s">
        <v>6</v>
      </c>
      <c r="HF77" t="s">
        <v>6</v>
      </c>
      <c r="HM77" t="s">
        <v>6</v>
      </c>
      <c r="HN77" t="s">
        <v>6</v>
      </c>
      <c r="HO77" t="s">
        <v>6</v>
      </c>
      <c r="HP77" t="s">
        <v>6</v>
      </c>
      <c r="HQ77" t="s">
        <v>6</v>
      </c>
      <c r="IK77">
        <v>0</v>
      </c>
    </row>
    <row r="78" spans="1:245" x14ac:dyDescent="0.2">
      <c r="A78">
        <v>18</v>
      </c>
      <c r="B78">
        <v>1</v>
      </c>
      <c r="C78">
        <v>217</v>
      </c>
      <c r="E78" t="s">
        <v>208</v>
      </c>
      <c r="F78" t="s">
        <v>32</v>
      </c>
      <c r="G78" t="s">
        <v>209</v>
      </c>
      <c r="H78" t="s">
        <v>103</v>
      </c>
      <c r="I78">
        <f>I77*J78</f>
        <v>2000</v>
      </c>
      <c r="J78">
        <v>100</v>
      </c>
      <c r="K78">
        <v>100</v>
      </c>
      <c r="O78">
        <f t="shared" si="51"/>
        <v>26980</v>
      </c>
      <c r="P78">
        <f t="shared" si="52"/>
        <v>26980</v>
      </c>
      <c r="Q78">
        <f t="shared" si="53"/>
        <v>0</v>
      </c>
      <c r="R78">
        <f t="shared" si="54"/>
        <v>0</v>
      </c>
      <c r="S78">
        <f t="shared" si="55"/>
        <v>0</v>
      </c>
      <c r="T78">
        <f t="shared" si="56"/>
        <v>0</v>
      </c>
      <c r="U78">
        <f t="shared" si="57"/>
        <v>0</v>
      </c>
      <c r="V78">
        <f t="shared" si="58"/>
        <v>0</v>
      </c>
      <c r="W78">
        <f t="shared" si="59"/>
        <v>0</v>
      </c>
      <c r="X78">
        <f t="shared" si="60"/>
        <v>0</v>
      </c>
      <c r="Y78">
        <f t="shared" si="61"/>
        <v>0</v>
      </c>
      <c r="AA78">
        <v>40125201</v>
      </c>
      <c r="AB78">
        <f t="shared" si="62"/>
        <v>13.49</v>
      </c>
      <c r="AC78">
        <f t="shared" si="63"/>
        <v>13.49</v>
      </c>
      <c r="AD78">
        <f>ROUND((((ET78)-(EU78))+AE78),2)</f>
        <v>0</v>
      </c>
      <c r="AE78">
        <f>ROUND((EU78),2)</f>
        <v>0</v>
      </c>
      <c r="AF78">
        <f>ROUND((EV78),2)</f>
        <v>0</v>
      </c>
      <c r="AG78">
        <f t="shared" si="64"/>
        <v>0</v>
      </c>
      <c r="AH78">
        <f>(EW78)</f>
        <v>0</v>
      </c>
      <c r="AI78">
        <f>(EX78)</f>
        <v>0</v>
      </c>
      <c r="AJ78">
        <f t="shared" si="65"/>
        <v>0</v>
      </c>
      <c r="AK78">
        <v>13.49</v>
      </c>
      <c r="AL78">
        <v>13.49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95</v>
      </c>
      <c r="AU78">
        <v>53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1</v>
      </c>
      <c r="BD78" t="s">
        <v>6</v>
      </c>
      <c r="BE78" t="s">
        <v>6</v>
      </c>
      <c r="BF78" t="s">
        <v>6</v>
      </c>
      <c r="BG78" t="s">
        <v>6</v>
      </c>
      <c r="BH78">
        <v>3</v>
      </c>
      <c r="BI78">
        <v>2</v>
      </c>
      <c r="BJ78" t="s">
        <v>6</v>
      </c>
      <c r="BM78">
        <v>110004</v>
      </c>
      <c r="BN78">
        <v>0</v>
      </c>
      <c r="BO78" t="s">
        <v>6</v>
      </c>
      <c r="BP78">
        <v>0</v>
      </c>
      <c r="BQ78">
        <v>3</v>
      </c>
      <c r="BR78">
        <v>0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6</v>
      </c>
      <c r="BZ78">
        <v>95</v>
      </c>
      <c r="CA78">
        <v>53</v>
      </c>
      <c r="CB78" t="s">
        <v>6</v>
      </c>
      <c r="CE78">
        <v>0</v>
      </c>
      <c r="CF78">
        <v>0</v>
      </c>
      <c r="CG78">
        <v>0</v>
      </c>
      <c r="CM78">
        <v>0</v>
      </c>
      <c r="CN78" t="s">
        <v>6</v>
      </c>
      <c r="CO78">
        <v>0</v>
      </c>
      <c r="CP78">
        <f t="shared" si="66"/>
        <v>26980</v>
      </c>
      <c r="CQ78">
        <f t="shared" si="67"/>
        <v>13.49</v>
      </c>
      <c r="CR78">
        <f t="shared" si="68"/>
        <v>0</v>
      </c>
      <c r="CS78">
        <f t="shared" si="69"/>
        <v>0</v>
      </c>
      <c r="CT78">
        <f t="shared" si="70"/>
        <v>0</v>
      </c>
      <c r="CU78">
        <f t="shared" si="71"/>
        <v>0</v>
      </c>
      <c r="CV78">
        <f t="shared" si="72"/>
        <v>0</v>
      </c>
      <c r="CW78">
        <f t="shared" si="73"/>
        <v>0</v>
      </c>
      <c r="CX78">
        <f t="shared" si="74"/>
        <v>0</v>
      </c>
      <c r="CY78">
        <f t="shared" si="75"/>
        <v>0</v>
      </c>
      <c r="CZ78">
        <f t="shared" si="76"/>
        <v>0</v>
      </c>
      <c r="DC78" t="s">
        <v>6</v>
      </c>
      <c r="DD78" t="s">
        <v>6</v>
      </c>
      <c r="DE78" t="s">
        <v>6</v>
      </c>
      <c r="DF78" t="s">
        <v>6</v>
      </c>
      <c r="DG78" t="s">
        <v>6</v>
      </c>
      <c r="DH78" t="s">
        <v>6</v>
      </c>
      <c r="DI78" t="s">
        <v>6</v>
      </c>
      <c r="DJ78" t="s">
        <v>6</v>
      </c>
      <c r="DK78" t="s">
        <v>6</v>
      </c>
      <c r="DL78" t="s">
        <v>6</v>
      </c>
      <c r="DM78" t="s">
        <v>6</v>
      </c>
      <c r="DN78">
        <v>0</v>
      </c>
      <c r="DO78">
        <v>0</v>
      </c>
      <c r="DP78">
        <v>1</v>
      </c>
      <c r="DQ78">
        <v>1</v>
      </c>
      <c r="DU78">
        <v>1003</v>
      </c>
      <c r="DV78" t="s">
        <v>103</v>
      </c>
      <c r="DW78" t="s">
        <v>103</v>
      </c>
      <c r="DX78">
        <v>1</v>
      </c>
      <c r="DZ78" t="s">
        <v>6</v>
      </c>
      <c r="EA78" t="s">
        <v>6</v>
      </c>
      <c r="EB78" t="s">
        <v>6</v>
      </c>
      <c r="EC78" t="s">
        <v>6</v>
      </c>
      <c r="EE78">
        <v>37056101</v>
      </c>
      <c r="EF78">
        <v>3</v>
      </c>
      <c r="EG78" t="s">
        <v>20</v>
      </c>
      <c r="EH78">
        <v>0</v>
      </c>
      <c r="EI78" t="s">
        <v>6</v>
      </c>
      <c r="EJ78">
        <v>2</v>
      </c>
      <c r="EK78">
        <v>110004</v>
      </c>
      <c r="EL78" t="s">
        <v>34</v>
      </c>
      <c r="EM78" t="s">
        <v>22</v>
      </c>
      <c r="EO78" t="s">
        <v>6</v>
      </c>
      <c r="EQ78">
        <v>0</v>
      </c>
      <c r="ER78">
        <v>13.49</v>
      </c>
      <c r="ES78">
        <v>13.49</v>
      </c>
      <c r="ET78">
        <v>0</v>
      </c>
      <c r="EU78">
        <v>0</v>
      </c>
      <c r="EV78">
        <v>0</v>
      </c>
      <c r="EW78">
        <v>0</v>
      </c>
      <c r="EX78">
        <v>0</v>
      </c>
      <c r="EZ78">
        <v>5</v>
      </c>
      <c r="FC78">
        <v>1</v>
      </c>
      <c r="FD78">
        <v>18</v>
      </c>
      <c r="FF78">
        <v>190</v>
      </c>
      <c r="FQ78">
        <v>0</v>
      </c>
      <c r="FR78">
        <f t="shared" si="77"/>
        <v>0</v>
      </c>
      <c r="FS78">
        <v>0</v>
      </c>
      <c r="FX78">
        <v>95</v>
      </c>
      <c r="FY78">
        <v>53</v>
      </c>
      <c r="GA78" t="s">
        <v>210</v>
      </c>
      <c r="GD78">
        <v>1</v>
      </c>
      <c r="GF78">
        <v>-1378076653</v>
      </c>
      <c r="GG78">
        <v>2</v>
      </c>
      <c r="GH78">
        <v>3</v>
      </c>
      <c r="GI78">
        <v>3</v>
      </c>
      <c r="GJ78">
        <v>0</v>
      </c>
      <c r="GK78">
        <v>0</v>
      </c>
      <c r="GL78">
        <f t="shared" si="78"/>
        <v>0</v>
      </c>
      <c r="GM78">
        <f t="shared" si="79"/>
        <v>26980</v>
      </c>
      <c r="GN78">
        <f t="shared" si="80"/>
        <v>0</v>
      </c>
      <c r="GO78">
        <f t="shared" si="81"/>
        <v>26980</v>
      </c>
      <c r="GP78">
        <f t="shared" si="82"/>
        <v>0</v>
      </c>
      <c r="GR78">
        <v>1</v>
      </c>
      <c r="GS78">
        <v>1</v>
      </c>
      <c r="GT78">
        <v>0</v>
      </c>
      <c r="GU78" t="s">
        <v>6</v>
      </c>
      <c r="GV78">
        <f t="shared" si="83"/>
        <v>0</v>
      </c>
      <c r="GW78">
        <v>1</v>
      </c>
      <c r="GX78">
        <f t="shared" si="84"/>
        <v>0</v>
      </c>
      <c r="HA78">
        <v>0</v>
      </c>
      <c r="HB78">
        <v>0</v>
      </c>
      <c r="HC78">
        <f t="shared" si="85"/>
        <v>0</v>
      </c>
      <c r="HE78" t="s">
        <v>29</v>
      </c>
      <c r="HF78" t="s">
        <v>29</v>
      </c>
      <c r="HM78" t="s">
        <v>6</v>
      </c>
      <c r="HN78" t="s">
        <v>6</v>
      </c>
      <c r="HO78" t="s">
        <v>6</v>
      </c>
      <c r="HP78" t="s">
        <v>6</v>
      </c>
      <c r="HQ78" t="s">
        <v>6</v>
      </c>
      <c r="IK78">
        <v>0</v>
      </c>
    </row>
    <row r="79" spans="1:245" x14ac:dyDescent="0.2">
      <c r="A79">
        <v>17</v>
      </c>
      <c r="B79">
        <v>1</v>
      </c>
      <c r="C79">
        <f>ROW(SmtRes!A221)</f>
        <v>221</v>
      </c>
      <c r="D79">
        <f>ROW(EtalonRes!A190)</f>
        <v>190</v>
      </c>
      <c r="E79" t="s">
        <v>211</v>
      </c>
      <c r="F79" t="s">
        <v>212</v>
      </c>
      <c r="G79" t="s">
        <v>213</v>
      </c>
      <c r="H79" t="s">
        <v>17</v>
      </c>
      <c r="I79">
        <f>ROUND(ROUND(2,4),9)</f>
        <v>2</v>
      </c>
      <c r="J79">
        <v>0</v>
      </c>
      <c r="K79">
        <f>ROUND(ROUND(2,4),9)</f>
        <v>2</v>
      </c>
      <c r="O79">
        <f t="shared" si="51"/>
        <v>26.34</v>
      </c>
      <c r="P79">
        <f t="shared" si="52"/>
        <v>8.6</v>
      </c>
      <c r="Q79">
        <f t="shared" si="53"/>
        <v>0</v>
      </c>
      <c r="R79">
        <f t="shared" si="54"/>
        <v>0</v>
      </c>
      <c r="S79">
        <f t="shared" si="55"/>
        <v>17.739999999999998</v>
      </c>
      <c r="T79">
        <f t="shared" si="56"/>
        <v>0</v>
      </c>
      <c r="U79">
        <f t="shared" si="57"/>
        <v>1.8859999999999997</v>
      </c>
      <c r="V79">
        <f t="shared" si="58"/>
        <v>0</v>
      </c>
      <c r="W79">
        <f t="shared" si="59"/>
        <v>0</v>
      </c>
      <c r="X79">
        <f t="shared" si="60"/>
        <v>17.21</v>
      </c>
      <c r="Y79">
        <f t="shared" si="61"/>
        <v>9.0500000000000007</v>
      </c>
      <c r="AA79">
        <v>40125201</v>
      </c>
      <c r="AB79">
        <f t="shared" si="62"/>
        <v>13.17</v>
      </c>
      <c r="AC79">
        <f t="shared" si="63"/>
        <v>4.3</v>
      </c>
      <c r="AD79">
        <f>ROUND(((((ET79*1.15))-((EU79*1.15)))+AE79),2)</f>
        <v>0</v>
      </c>
      <c r="AE79">
        <f t="shared" ref="AE79:AF81" si="88">ROUND(((EU79*1.15)),2)</f>
        <v>0</v>
      </c>
      <c r="AF79">
        <f t="shared" si="88"/>
        <v>8.8699999999999992</v>
      </c>
      <c r="AG79">
        <f t="shared" si="64"/>
        <v>0</v>
      </c>
      <c r="AH79">
        <f t="shared" ref="AH79:AI81" si="89">((EW79*1.15))</f>
        <v>0.94299999999999984</v>
      </c>
      <c r="AI79">
        <f t="shared" si="89"/>
        <v>0</v>
      </c>
      <c r="AJ79">
        <f t="shared" si="65"/>
        <v>0</v>
      </c>
      <c r="AK79">
        <v>12.01</v>
      </c>
      <c r="AL79">
        <v>4.3</v>
      </c>
      <c r="AM79">
        <v>0</v>
      </c>
      <c r="AN79">
        <v>0</v>
      </c>
      <c r="AO79">
        <v>7.71</v>
      </c>
      <c r="AP79">
        <v>0</v>
      </c>
      <c r="AQ79">
        <v>0.82</v>
      </c>
      <c r="AR79">
        <v>0</v>
      </c>
      <c r="AS79">
        <v>0</v>
      </c>
      <c r="AT79">
        <v>97</v>
      </c>
      <c r="AU79">
        <v>51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1</v>
      </c>
      <c r="BD79" t="s">
        <v>6</v>
      </c>
      <c r="BE79" t="s">
        <v>6</v>
      </c>
      <c r="BF79" t="s">
        <v>6</v>
      </c>
      <c r="BG79" t="s">
        <v>6</v>
      </c>
      <c r="BH79">
        <v>0</v>
      </c>
      <c r="BI79">
        <v>2</v>
      </c>
      <c r="BJ79" t="s">
        <v>214</v>
      </c>
      <c r="BM79">
        <v>108001</v>
      </c>
      <c r="BN79">
        <v>0</v>
      </c>
      <c r="BO79" t="s">
        <v>6</v>
      </c>
      <c r="BP79">
        <v>0</v>
      </c>
      <c r="BQ79">
        <v>3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6</v>
      </c>
      <c r="BZ79">
        <v>97</v>
      </c>
      <c r="CA79">
        <v>51</v>
      </c>
      <c r="CB79" t="s">
        <v>6</v>
      </c>
      <c r="CE79">
        <v>0</v>
      </c>
      <c r="CF79">
        <v>0</v>
      </c>
      <c r="CG79">
        <v>0</v>
      </c>
      <c r="CM79">
        <v>0</v>
      </c>
      <c r="CN79" t="s">
        <v>541</v>
      </c>
      <c r="CO79">
        <v>0</v>
      </c>
      <c r="CP79">
        <f t="shared" si="66"/>
        <v>26.339999999999996</v>
      </c>
      <c r="CQ79">
        <f t="shared" si="67"/>
        <v>4.3</v>
      </c>
      <c r="CR79">
        <f t="shared" si="68"/>
        <v>0</v>
      </c>
      <c r="CS79">
        <f t="shared" si="69"/>
        <v>0</v>
      </c>
      <c r="CT79">
        <f t="shared" si="70"/>
        <v>8.8699999999999992</v>
      </c>
      <c r="CU79">
        <f t="shared" si="71"/>
        <v>0</v>
      </c>
      <c r="CV79">
        <f t="shared" si="72"/>
        <v>0.94299999999999984</v>
      </c>
      <c r="CW79">
        <f t="shared" si="73"/>
        <v>0</v>
      </c>
      <c r="CX79">
        <f t="shared" si="74"/>
        <v>0</v>
      </c>
      <c r="CY79">
        <f t="shared" si="75"/>
        <v>17.207799999999999</v>
      </c>
      <c r="CZ79">
        <f t="shared" si="76"/>
        <v>9.0473999999999997</v>
      </c>
      <c r="DC79" t="s">
        <v>6</v>
      </c>
      <c r="DD79" t="s">
        <v>6</v>
      </c>
      <c r="DE79" t="s">
        <v>19</v>
      </c>
      <c r="DF79" t="s">
        <v>19</v>
      </c>
      <c r="DG79" t="s">
        <v>19</v>
      </c>
      <c r="DH79" t="s">
        <v>6</v>
      </c>
      <c r="DI79" t="s">
        <v>19</v>
      </c>
      <c r="DJ79" t="s">
        <v>19</v>
      </c>
      <c r="DK79" t="s">
        <v>6</v>
      </c>
      <c r="DL79" t="s">
        <v>6</v>
      </c>
      <c r="DM79" t="s">
        <v>6</v>
      </c>
      <c r="DN79">
        <v>0</v>
      </c>
      <c r="DO79">
        <v>0</v>
      </c>
      <c r="DP79">
        <v>1</v>
      </c>
      <c r="DQ79">
        <v>1</v>
      </c>
      <c r="DU79">
        <v>1013</v>
      </c>
      <c r="DV79" t="s">
        <v>17</v>
      </c>
      <c r="DW79" t="s">
        <v>17</v>
      </c>
      <c r="DX79">
        <v>1</v>
      </c>
      <c r="DZ79" t="s">
        <v>6</v>
      </c>
      <c r="EA79" t="s">
        <v>6</v>
      </c>
      <c r="EB79" t="s">
        <v>6</v>
      </c>
      <c r="EC79" t="s">
        <v>6</v>
      </c>
      <c r="EE79">
        <v>37056096</v>
      </c>
      <c r="EF79">
        <v>3</v>
      </c>
      <c r="EG79" t="s">
        <v>20</v>
      </c>
      <c r="EH79">
        <v>0</v>
      </c>
      <c r="EI79" t="s">
        <v>6</v>
      </c>
      <c r="EJ79">
        <v>2</v>
      </c>
      <c r="EK79">
        <v>108001</v>
      </c>
      <c r="EL79" t="s">
        <v>98</v>
      </c>
      <c r="EM79" t="s">
        <v>99</v>
      </c>
      <c r="EO79" t="s">
        <v>23</v>
      </c>
      <c r="EQ79">
        <v>0</v>
      </c>
      <c r="ER79">
        <v>12.01</v>
      </c>
      <c r="ES79">
        <v>4.3</v>
      </c>
      <c r="ET79">
        <v>0</v>
      </c>
      <c r="EU79">
        <v>0</v>
      </c>
      <c r="EV79">
        <v>7.71</v>
      </c>
      <c r="EW79">
        <v>0.82</v>
      </c>
      <c r="EX79">
        <v>0</v>
      </c>
      <c r="EY79">
        <v>0</v>
      </c>
      <c r="FQ79">
        <v>0</v>
      </c>
      <c r="FR79">
        <f t="shared" si="77"/>
        <v>0</v>
      </c>
      <c r="FS79">
        <v>0</v>
      </c>
      <c r="FX79">
        <v>97</v>
      </c>
      <c r="FY79">
        <v>51</v>
      </c>
      <c r="GA79" t="s">
        <v>6</v>
      </c>
      <c r="GD79">
        <v>1</v>
      </c>
      <c r="GF79">
        <v>1758816834</v>
      </c>
      <c r="GG79">
        <v>2</v>
      </c>
      <c r="GH79">
        <v>1</v>
      </c>
      <c r="GI79">
        <v>-2</v>
      </c>
      <c r="GJ79">
        <v>0</v>
      </c>
      <c r="GK79">
        <v>0</v>
      </c>
      <c r="GL79">
        <f t="shared" si="78"/>
        <v>0</v>
      </c>
      <c r="GM79">
        <f t="shared" si="79"/>
        <v>52.6</v>
      </c>
      <c r="GN79">
        <f t="shared" si="80"/>
        <v>0</v>
      </c>
      <c r="GO79">
        <f t="shared" si="81"/>
        <v>52.6</v>
      </c>
      <c r="GP79">
        <f t="shared" si="82"/>
        <v>0</v>
      </c>
      <c r="GR79">
        <v>0</v>
      </c>
      <c r="GS79">
        <v>3</v>
      </c>
      <c r="GT79">
        <v>0</v>
      </c>
      <c r="GU79" t="s">
        <v>6</v>
      </c>
      <c r="GV79">
        <f t="shared" si="83"/>
        <v>0</v>
      </c>
      <c r="GW79">
        <v>1</v>
      </c>
      <c r="GX79">
        <f t="shared" si="84"/>
        <v>0</v>
      </c>
      <c r="HA79">
        <v>0</v>
      </c>
      <c r="HB79">
        <v>0</v>
      </c>
      <c r="HC79">
        <f t="shared" si="85"/>
        <v>0</v>
      </c>
      <c r="HE79" t="s">
        <v>6</v>
      </c>
      <c r="HF79" t="s">
        <v>6</v>
      </c>
      <c r="HM79" t="s">
        <v>6</v>
      </c>
      <c r="HN79" t="s">
        <v>6</v>
      </c>
      <c r="HO79" t="s">
        <v>6</v>
      </c>
      <c r="HP79" t="s">
        <v>6</v>
      </c>
      <c r="HQ79" t="s">
        <v>6</v>
      </c>
      <c r="IK79">
        <v>0</v>
      </c>
    </row>
    <row r="80" spans="1:245" x14ac:dyDescent="0.2">
      <c r="A80">
        <v>17</v>
      </c>
      <c r="B80">
        <v>1</v>
      </c>
      <c r="C80">
        <f>ROW(SmtRes!A224)</f>
        <v>224</v>
      </c>
      <c r="D80">
        <f>ROW(EtalonRes!A193)</f>
        <v>193</v>
      </c>
      <c r="E80" t="s">
        <v>215</v>
      </c>
      <c r="F80" t="s">
        <v>216</v>
      </c>
      <c r="G80" t="s">
        <v>217</v>
      </c>
      <c r="H80" t="s">
        <v>218</v>
      </c>
      <c r="I80">
        <f>ROUND(ROUND(64,4),9)</f>
        <v>64</v>
      </c>
      <c r="J80">
        <v>0</v>
      </c>
      <c r="K80">
        <f>ROUND(ROUND(64,4),9)</f>
        <v>64</v>
      </c>
      <c r="O80">
        <f t="shared" si="51"/>
        <v>703.36</v>
      </c>
      <c r="P80">
        <f t="shared" si="52"/>
        <v>51.2</v>
      </c>
      <c r="Q80">
        <f t="shared" si="53"/>
        <v>0</v>
      </c>
      <c r="R80">
        <f t="shared" si="54"/>
        <v>0</v>
      </c>
      <c r="S80">
        <f t="shared" si="55"/>
        <v>652.16</v>
      </c>
      <c r="T80">
        <f t="shared" si="56"/>
        <v>0</v>
      </c>
      <c r="U80">
        <f t="shared" si="57"/>
        <v>46.367999999999995</v>
      </c>
      <c r="V80">
        <f t="shared" si="58"/>
        <v>0</v>
      </c>
      <c r="W80">
        <f t="shared" si="59"/>
        <v>0</v>
      </c>
      <c r="X80">
        <f t="shared" si="60"/>
        <v>586.94000000000005</v>
      </c>
      <c r="Y80">
        <f t="shared" si="61"/>
        <v>299.99</v>
      </c>
      <c r="AA80">
        <v>40125201</v>
      </c>
      <c r="AB80">
        <f t="shared" si="62"/>
        <v>10.99</v>
      </c>
      <c r="AC80">
        <f t="shared" si="63"/>
        <v>0.8</v>
      </c>
      <c r="AD80">
        <f>ROUND(((((ET80*1.15))-((EU80*1.15)))+AE80),2)</f>
        <v>0</v>
      </c>
      <c r="AE80">
        <f t="shared" si="88"/>
        <v>0</v>
      </c>
      <c r="AF80">
        <f t="shared" si="88"/>
        <v>10.19</v>
      </c>
      <c r="AG80">
        <f t="shared" si="64"/>
        <v>0</v>
      </c>
      <c r="AH80">
        <f t="shared" si="89"/>
        <v>0.72449999999999992</v>
      </c>
      <c r="AI80">
        <f t="shared" si="89"/>
        <v>0</v>
      </c>
      <c r="AJ80">
        <f t="shared" si="65"/>
        <v>0</v>
      </c>
      <c r="AK80">
        <v>9.66</v>
      </c>
      <c r="AL80">
        <v>0.8</v>
      </c>
      <c r="AM80">
        <v>0</v>
      </c>
      <c r="AN80">
        <v>0</v>
      </c>
      <c r="AO80">
        <v>8.86</v>
      </c>
      <c r="AP80">
        <v>0</v>
      </c>
      <c r="AQ80">
        <v>0.63</v>
      </c>
      <c r="AR80">
        <v>0</v>
      </c>
      <c r="AS80">
        <v>0</v>
      </c>
      <c r="AT80">
        <v>90</v>
      </c>
      <c r="AU80">
        <v>46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</v>
      </c>
      <c r="BD80" t="s">
        <v>6</v>
      </c>
      <c r="BE80" t="s">
        <v>6</v>
      </c>
      <c r="BF80" t="s">
        <v>6</v>
      </c>
      <c r="BG80" t="s">
        <v>6</v>
      </c>
      <c r="BH80">
        <v>0</v>
      </c>
      <c r="BI80">
        <v>2</v>
      </c>
      <c r="BJ80" t="s">
        <v>219</v>
      </c>
      <c r="BM80">
        <v>110007</v>
      </c>
      <c r="BN80">
        <v>0</v>
      </c>
      <c r="BO80" t="s">
        <v>6</v>
      </c>
      <c r="BP80">
        <v>0</v>
      </c>
      <c r="BQ80">
        <v>3</v>
      </c>
      <c r="BR80">
        <v>0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6</v>
      </c>
      <c r="BZ80">
        <v>90</v>
      </c>
      <c r="CA80">
        <v>46</v>
      </c>
      <c r="CB80" t="s">
        <v>6</v>
      </c>
      <c r="CE80">
        <v>0</v>
      </c>
      <c r="CF80">
        <v>0</v>
      </c>
      <c r="CG80">
        <v>0</v>
      </c>
      <c r="CM80">
        <v>0</v>
      </c>
      <c r="CN80" t="s">
        <v>541</v>
      </c>
      <c r="CO80">
        <v>0</v>
      </c>
      <c r="CP80">
        <f t="shared" si="66"/>
        <v>703.36</v>
      </c>
      <c r="CQ80">
        <f t="shared" si="67"/>
        <v>0.8</v>
      </c>
      <c r="CR80">
        <f t="shared" si="68"/>
        <v>0</v>
      </c>
      <c r="CS80">
        <f t="shared" si="69"/>
        <v>0</v>
      </c>
      <c r="CT80">
        <f t="shared" si="70"/>
        <v>10.19</v>
      </c>
      <c r="CU80">
        <f t="shared" si="71"/>
        <v>0</v>
      </c>
      <c r="CV80">
        <f t="shared" si="72"/>
        <v>0.72449999999999992</v>
      </c>
      <c r="CW80">
        <f t="shared" si="73"/>
        <v>0</v>
      </c>
      <c r="CX80">
        <f t="shared" si="74"/>
        <v>0</v>
      </c>
      <c r="CY80">
        <f t="shared" si="75"/>
        <v>586.94399999999996</v>
      </c>
      <c r="CZ80">
        <f t="shared" si="76"/>
        <v>299.99359999999996</v>
      </c>
      <c r="DC80" t="s">
        <v>6</v>
      </c>
      <c r="DD80" t="s">
        <v>6</v>
      </c>
      <c r="DE80" t="s">
        <v>19</v>
      </c>
      <c r="DF80" t="s">
        <v>19</v>
      </c>
      <c r="DG80" t="s">
        <v>19</v>
      </c>
      <c r="DH80" t="s">
        <v>6</v>
      </c>
      <c r="DI80" t="s">
        <v>19</v>
      </c>
      <c r="DJ80" t="s">
        <v>19</v>
      </c>
      <c r="DK80" t="s">
        <v>6</v>
      </c>
      <c r="DL80" t="s">
        <v>6</v>
      </c>
      <c r="DM80" t="s">
        <v>6</v>
      </c>
      <c r="DN80">
        <v>0</v>
      </c>
      <c r="DO80">
        <v>0</v>
      </c>
      <c r="DP80">
        <v>1</v>
      </c>
      <c r="DQ80">
        <v>1</v>
      </c>
      <c r="DU80">
        <v>1013</v>
      </c>
      <c r="DV80" t="s">
        <v>218</v>
      </c>
      <c r="DW80" t="s">
        <v>218</v>
      </c>
      <c r="DX80">
        <v>1</v>
      </c>
      <c r="DZ80" t="s">
        <v>6</v>
      </c>
      <c r="EA80" t="s">
        <v>6</v>
      </c>
      <c r="EB80" t="s">
        <v>6</v>
      </c>
      <c r="EC80" t="s">
        <v>6</v>
      </c>
      <c r="EE80">
        <v>37056104</v>
      </c>
      <c r="EF80">
        <v>3</v>
      </c>
      <c r="EG80" t="s">
        <v>20</v>
      </c>
      <c r="EH80">
        <v>0</v>
      </c>
      <c r="EI80" t="s">
        <v>6</v>
      </c>
      <c r="EJ80">
        <v>2</v>
      </c>
      <c r="EK80">
        <v>110007</v>
      </c>
      <c r="EL80" t="s">
        <v>207</v>
      </c>
      <c r="EM80" t="s">
        <v>22</v>
      </c>
      <c r="EO80" t="s">
        <v>23</v>
      </c>
      <c r="EQ80">
        <v>0</v>
      </c>
      <c r="ER80">
        <v>9.66</v>
      </c>
      <c r="ES80">
        <v>0.8</v>
      </c>
      <c r="ET80">
        <v>0</v>
      </c>
      <c r="EU80">
        <v>0</v>
      </c>
      <c r="EV80">
        <v>8.86</v>
      </c>
      <c r="EW80">
        <v>0.63</v>
      </c>
      <c r="EX80">
        <v>0</v>
      </c>
      <c r="EY80">
        <v>0</v>
      </c>
      <c r="FQ80">
        <v>0</v>
      </c>
      <c r="FR80">
        <f t="shared" si="77"/>
        <v>0</v>
      </c>
      <c r="FS80">
        <v>0</v>
      </c>
      <c r="FX80">
        <v>90</v>
      </c>
      <c r="FY80">
        <v>46</v>
      </c>
      <c r="GA80" t="s">
        <v>6</v>
      </c>
      <c r="GD80">
        <v>1</v>
      </c>
      <c r="GF80">
        <v>-1662215733</v>
      </c>
      <c r="GG80">
        <v>2</v>
      </c>
      <c r="GH80">
        <v>1</v>
      </c>
      <c r="GI80">
        <v>-2</v>
      </c>
      <c r="GJ80">
        <v>0</v>
      </c>
      <c r="GK80">
        <v>0</v>
      </c>
      <c r="GL80">
        <f t="shared" si="78"/>
        <v>0</v>
      </c>
      <c r="GM80">
        <f t="shared" si="79"/>
        <v>1590.29</v>
      </c>
      <c r="GN80">
        <f t="shared" si="80"/>
        <v>0</v>
      </c>
      <c r="GO80">
        <f t="shared" si="81"/>
        <v>1590.29</v>
      </c>
      <c r="GP80">
        <f t="shared" si="82"/>
        <v>0</v>
      </c>
      <c r="GR80">
        <v>0</v>
      </c>
      <c r="GS80">
        <v>3</v>
      </c>
      <c r="GT80">
        <v>0</v>
      </c>
      <c r="GU80" t="s">
        <v>6</v>
      </c>
      <c r="GV80">
        <f t="shared" si="83"/>
        <v>0</v>
      </c>
      <c r="GW80">
        <v>1</v>
      </c>
      <c r="GX80">
        <f t="shared" si="84"/>
        <v>0</v>
      </c>
      <c r="HA80">
        <v>0</v>
      </c>
      <c r="HB80">
        <v>0</v>
      </c>
      <c r="HC80">
        <f t="shared" si="85"/>
        <v>0</v>
      </c>
      <c r="HE80" t="s">
        <v>6</v>
      </c>
      <c r="HF80" t="s">
        <v>6</v>
      </c>
      <c r="HM80" t="s">
        <v>6</v>
      </c>
      <c r="HN80" t="s">
        <v>6</v>
      </c>
      <c r="HO80" t="s">
        <v>6</v>
      </c>
      <c r="HP80" t="s">
        <v>6</v>
      </c>
      <c r="HQ80" t="s">
        <v>6</v>
      </c>
      <c r="IK80">
        <v>0</v>
      </c>
    </row>
    <row r="81" spans="1:245" x14ac:dyDescent="0.2">
      <c r="A81">
        <v>17</v>
      </c>
      <c r="B81">
        <v>1</v>
      </c>
      <c r="C81">
        <f>ROW(SmtRes!A228)</f>
        <v>228</v>
      </c>
      <c r="D81">
        <f>ROW(EtalonRes!A197)</f>
        <v>197</v>
      </c>
      <c r="E81" t="s">
        <v>220</v>
      </c>
      <c r="F81" t="s">
        <v>221</v>
      </c>
      <c r="G81" t="s">
        <v>222</v>
      </c>
      <c r="H81" t="s">
        <v>223</v>
      </c>
      <c r="I81">
        <f>ROUND(ROUND(16,4),9)</f>
        <v>16</v>
      </c>
      <c r="J81">
        <v>0</v>
      </c>
      <c r="K81">
        <f>ROUND(ROUND(16,4),9)</f>
        <v>16</v>
      </c>
      <c r="O81">
        <f t="shared" si="51"/>
        <v>289.92</v>
      </c>
      <c r="P81">
        <f t="shared" si="52"/>
        <v>2.56</v>
      </c>
      <c r="Q81">
        <f t="shared" si="53"/>
        <v>137.6</v>
      </c>
      <c r="R81">
        <f t="shared" si="54"/>
        <v>0</v>
      </c>
      <c r="S81">
        <f t="shared" si="55"/>
        <v>149.76</v>
      </c>
      <c r="T81">
        <f t="shared" si="56"/>
        <v>0</v>
      </c>
      <c r="U81">
        <f t="shared" si="57"/>
        <v>11.591999999999999</v>
      </c>
      <c r="V81">
        <f t="shared" si="58"/>
        <v>0</v>
      </c>
      <c r="W81">
        <f t="shared" si="59"/>
        <v>0</v>
      </c>
      <c r="X81">
        <f t="shared" si="60"/>
        <v>134.78</v>
      </c>
      <c r="Y81">
        <f t="shared" si="61"/>
        <v>68.89</v>
      </c>
      <c r="AA81">
        <v>40125201</v>
      </c>
      <c r="AB81">
        <f t="shared" si="62"/>
        <v>18.12</v>
      </c>
      <c r="AC81">
        <f t="shared" si="63"/>
        <v>0.16</v>
      </c>
      <c r="AD81">
        <f>ROUND(((((ET81*1.15))-((EU81*1.15)))+AE81),2)</f>
        <v>8.6</v>
      </c>
      <c r="AE81">
        <f t="shared" si="88"/>
        <v>0</v>
      </c>
      <c r="AF81">
        <f t="shared" si="88"/>
        <v>9.36</v>
      </c>
      <c r="AG81">
        <f t="shared" si="64"/>
        <v>0</v>
      </c>
      <c r="AH81">
        <f t="shared" si="89"/>
        <v>0.72449999999999992</v>
      </c>
      <c r="AI81">
        <f t="shared" si="89"/>
        <v>0</v>
      </c>
      <c r="AJ81">
        <f t="shared" si="65"/>
        <v>0</v>
      </c>
      <c r="AK81">
        <v>15.78</v>
      </c>
      <c r="AL81">
        <v>0.16</v>
      </c>
      <c r="AM81">
        <v>7.48</v>
      </c>
      <c r="AN81">
        <v>0</v>
      </c>
      <c r="AO81">
        <v>8.14</v>
      </c>
      <c r="AP81">
        <v>0</v>
      </c>
      <c r="AQ81">
        <v>0.63</v>
      </c>
      <c r="AR81">
        <v>0</v>
      </c>
      <c r="AS81">
        <v>0</v>
      </c>
      <c r="AT81">
        <v>90</v>
      </c>
      <c r="AU81">
        <v>46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1</v>
      </c>
      <c r="BD81" t="s">
        <v>6</v>
      </c>
      <c r="BE81" t="s">
        <v>6</v>
      </c>
      <c r="BF81" t="s">
        <v>6</v>
      </c>
      <c r="BG81" t="s">
        <v>6</v>
      </c>
      <c r="BH81">
        <v>0</v>
      </c>
      <c r="BI81">
        <v>2</v>
      </c>
      <c r="BJ81" t="s">
        <v>224</v>
      </c>
      <c r="BM81">
        <v>110007</v>
      </c>
      <c r="BN81">
        <v>0</v>
      </c>
      <c r="BO81" t="s">
        <v>6</v>
      </c>
      <c r="BP81">
        <v>0</v>
      </c>
      <c r="BQ81">
        <v>3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6</v>
      </c>
      <c r="BZ81">
        <v>90</v>
      </c>
      <c r="CA81">
        <v>46</v>
      </c>
      <c r="CB81" t="s">
        <v>6</v>
      </c>
      <c r="CE81">
        <v>0</v>
      </c>
      <c r="CF81">
        <v>0</v>
      </c>
      <c r="CG81">
        <v>0</v>
      </c>
      <c r="CM81">
        <v>0</v>
      </c>
      <c r="CN81" t="s">
        <v>541</v>
      </c>
      <c r="CO81">
        <v>0</v>
      </c>
      <c r="CP81">
        <f t="shared" si="66"/>
        <v>289.91999999999996</v>
      </c>
      <c r="CQ81">
        <f t="shared" si="67"/>
        <v>0.16</v>
      </c>
      <c r="CR81">
        <f t="shared" si="68"/>
        <v>8.6</v>
      </c>
      <c r="CS81">
        <f t="shared" si="69"/>
        <v>0</v>
      </c>
      <c r="CT81">
        <f t="shared" si="70"/>
        <v>9.36</v>
      </c>
      <c r="CU81">
        <f t="shared" si="71"/>
        <v>0</v>
      </c>
      <c r="CV81">
        <f t="shared" si="72"/>
        <v>0.72449999999999992</v>
      </c>
      <c r="CW81">
        <f t="shared" si="73"/>
        <v>0</v>
      </c>
      <c r="CX81">
        <f t="shared" si="74"/>
        <v>0</v>
      </c>
      <c r="CY81">
        <f t="shared" si="75"/>
        <v>134.78399999999999</v>
      </c>
      <c r="CZ81">
        <f t="shared" si="76"/>
        <v>68.889599999999987</v>
      </c>
      <c r="DC81" t="s">
        <v>6</v>
      </c>
      <c r="DD81" t="s">
        <v>6</v>
      </c>
      <c r="DE81" t="s">
        <v>19</v>
      </c>
      <c r="DF81" t="s">
        <v>19</v>
      </c>
      <c r="DG81" t="s">
        <v>19</v>
      </c>
      <c r="DH81" t="s">
        <v>6</v>
      </c>
      <c r="DI81" t="s">
        <v>19</v>
      </c>
      <c r="DJ81" t="s">
        <v>19</v>
      </c>
      <c r="DK81" t="s">
        <v>6</v>
      </c>
      <c r="DL81" t="s">
        <v>6</v>
      </c>
      <c r="DM81" t="s">
        <v>6</v>
      </c>
      <c r="DN81">
        <v>0</v>
      </c>
      <c r="DO81">
        <v>0</v>
      </c>
      <c r="DP81">
        <v>1</v>
      </c>
      <c r="DQ81">
        <v>1</v>
      </c>
      <c r="DU81">
        <v>1013</v>
      </c>
      <c r="DV81" t="s">
        <v>223</v>
      </c>
      <c r="DW81" t="s">
        <v>223</v>
      </c>
      <c r="DX81">
        <v>1</v>
      </c>
      <c r="DZ81" t="s">
        <v>6</v>
      </c>
      <c r="EA81" t="s">
        <v>6</v>
      </c>
      <c r="EB81" t="s">
        <v>6</v>
      </c>
      <c r="EC81" t="s">
        <v>6</v>
      </c>
      <c r="EE81">
        <v>37056104</v>
      </c>
      <c r="EF81">
        <v>3</v>
      </c>
      <c r="EG81" t="s">
        <v>20</v>
      </c>
      <c r="EH81">
        <v>0</v>
      </c>
      <c r="EI81" t="s">
        <v>6</v>
      </c>
      <c r="EJ81">
        <v>2</v>
      </c>
      <c r="EK81">
        <v>110007</v>
      </c>
      <c r="EL81" t="s">
        <v>207</v>
      </c>
      <c r="EM81" t="s">
        <v>22</v>
      </c>
      <c r="EO81" t="s">
        <v>23</v>
      </c>
      <c r="EQ81">
        <v>0</v>
      </c>
      <c r="ER81">
        <v>15.78</v>
      </c>
      <c r="ES81">
        <v>0.16</v>
      </c>
      <c r="ET81">
        <v>7.48</v>
      </c>
      <c r="EU81">
        <v>0</v>
      </c>
      <c r="EV81">
        <v>8.14</v>
      </c>
      <c r="EW81">
        <v>0.63</v>
      </c>
      <c r="EX81">
        <v>0</v>
      </c>
      <c r="EY81">
        <v>0</v>
      </c>
      <c r="FQ81">
        <v>0</v>
      </c>
      <c r="FR81">
        <f t="shared" si="77"/>
        <v>0</v>
      </c>
      <c r="FS81">
        <v>0</v>
      </c>
      <c r="FX81">
        <v>90</v>
      </c>
      <c r="FY81">
        <v>46</v>
      </c>
      <c r="GA81" t="s">
        <v>6</v>
      </c>
      <c r="GD81">
        <v>1</v>
      </c>
      <c r="GF81">
        <v>716974362</v>
      </c>
      <c r="GG81">
        <v>2</v>
      </c>
      <c r="GH81">
        <v>1</v>
      </c>
      <c r="GI81">
        <v>-2</v>
      </c>
      <c r="GJ81">
        <v>0</v>
      </c>
      <c r="GK81">
        <v>0</v>
      </c>
      <c r="GL81">
        <f t="shared" si="78"/>
        <v>0</v>
      </c>
      <c r="GM81">
        <f t="shared" si="79"/>
        <v>493.59</v>
      </c>
      <c r="GN81">
        <f t="shared" si="80"/>
        <v>0</v>
      </c>
      <c r="GO81">
        <f t="shared" si="81"/>
        <v>493.59</v>
      </c>
      <c r="GP81">
        <f t="shared" si="82"/>
        <v>0</v>
      </c>
      <c r="GR81">
        <v>0</v>
      </c>
      <c r="GS81">
        <v>3</v>
      </c>
      <c r="GT81">
        <v>0</v>
      </c>
      <c r="GU81" t="s">
        <v>6</v>
      </c>
      <c r="GV81">
        <f t="shared" si="83"/>
        <v>0</v>
      </c>
      <c r="GW81">
        <v>1</v>
      </c>
      <c r="GX81">
        <f t="shared" si="84"/>
        <v>0</v>
      </c>
      <c r="HA81">
        <v>0</v>
      </c>
      <c r="HB81">
        <v>0</v>
      </c>
      <c r="HC81">
        <f t="shared" si="85"/>
        <v>0</v>
      </c>
      <c r="HE81" t="s">
        <v>6</v>
      </c>
      <c r="HF81" t="s">
        <v>6</v>
      </c>
      <c r="HM81" t="s">
        <v>6</v>
      </c>
      <c r="HN81" t="s">
        <v>6</v>
      </c>
      <c r="HO81" t="s">
        <v>6</v>
      </c>
      <c r="HP81" t="s">
        <v>6</v>
      </c>
      <c r="HQ81" t="s">
        <v>6</v>
      </c>
      <c r="IK81">
        <v>0</v>
      </c>
    </row>
    <row r="82" spans="1:245" x14ac:dyDescent="0.2">
      <c r="A82">
        <v>17</v>
      </c>
      <c r="B82">
        <v>1</v>
      </c>
      <c r="C82">
        <f>ROW(SmtRes!A232)</f>
        <v>232</v>
      </c>
      <c r="D82">
        <f>ROW(EtalonRes!A201)</f>
        <v>201</v>
      </c>
      <c r="E82" t="s">
        <v>225</v>
      </c>
      <c r="F82" t="s">
        <v>226</v>
      </c>
      <c r="G82" t="s">
        <v>227</v>
      </c>
      <c r="H82" t="s">
        <v>228</v>
      </c>
      <c r="I82">
        <f>ROUND(ROUND(1,4),9)</f>
        <v>1</v>
      </c>
      <c r="J82">
        <v>0</v>
      </c>
      <c r="K82">
        <f>ROUND(ROUND(1,4),9)</f>
        <v>1</v>
      </c>
      <c r="O82">
        <f t="shared" si="51"/>
        <v>4883.34</v>
      </c>
      <c r="P82">
        <f t="shared" si="52"/>
        <v>0</v>
      </c>
      <c r="Q82">
        <f t="shared" si="53"/>
        <v>0</v>
      </c>
      <c r="R82">
        <f t="shared" si="54"/>
        <v>0</v>
      </c>
      <c r="S82">
        <f t="shared" si="55"/>
        <v>4883.34</v>
      </c>
      <c r="T82">
        <f t="shared" si="56"/>
        <v>0</v>
      </c>
      <c r="U82">
        <f t="shared" si="57"/>
        <v>330</v>
      </c>
      <c r="V82">
        <f t="shared" si="58"/>
        <v>0</v>
      </c>
      <c r="W82">
        <f t="shared" si="59"/>
        <v>0</v>
      </c>
      <c r="X82">
        <f t="shared" si="60"/>
        <v>3613.67</v>
      </c>
      <c r="Y82">
        <f t="shared" si="61"/>
        <v>1758</v>
      </c>
      <c r="AA82">
        <v>40125201</v>
      </c>
      <c r="AB82">
        <f t="shared" si="62"/>
        <v>4883.34</v>
      </c>
      <c r="AC82">
        <f t="shared" si="63"/>
        <v>0</v>
      </c>
      <c r="AD82">
        <f>ROUND((((ET82)-(EU82))+AE82),2)</f>
        <v>0</v>
      </c>
      <c r="AE82">
        <f t="shared" ref="AE82:AF84" si="90">ROUND((EU82),2)</f>
        <v>0</v>
      </c>
      <c r="AF82">
        <f t="shared" si="90"/>
        <v>4883.34</v>
      </c>
      <c r="AG82">
        <f t="shared" si="64"/>
        <v>0</v>
      </c>
      <c r="AH82">
        <f t="shared" ref="AH82:AI84" si="91">(EW82)</f>
        <v>330</v>
      </c>
      <c r="AI82">
        <f t="shared" si="91"/>
        <v>0</v>
      </c>
      <c r="AJ82">
        <f t="shared" si="65"/>
        <v>0</v>
      </c>
      <c r="AK82">
        <v>4883.34</v>
      </c>
      <c r="AL82">
        <v>0</v>
      </c>
      <c r="AM82">
        <v>0</v>
      </c>
      <c r="AN82">
        <v>0</v>
      </c>
      <c r="AO82">
        <v>4883.34</v>
      </c>
      <c r="AP82">
        <v>0</v>
      </c>
      <c r="AQ82">
        <v>330</v>
      </c>
      <c r="AR82">
        <v>0</v>
      </c>
      <c r="AS82">
        <v>0</v>
      </c>
      <c r="AT82">
        <v>74</v>
      </c>
      <c r="AU82">
        <v>36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1</v>
      </c>
      <c r="BD82" t="s">
        <v>6</v>
      </c>
      <c r="BE82" t="s">
        <v>6</v>
      </c>
      <c r="BF82" t="s">
        <v>6</v>
      </c>
      <c r="BG82" t="s">
        <v>6</v>
      </c>
      <c r="BH82">
        <v>0</v>
      </c>
      <c r="BI82">
        <v>4</v>
      </c>
      <c r="BJ82" t="s">
        <v>229</v>
      </c>
      <c r="BM82">
        <v>200002</v>
      </c>
      <c r="BN82">
        <v>0</v>
      </c>
      <c r="BO82" t="s">
        <v>6</v>
      </c>
      <c r="BP82">
        <v>0</v>
      </c>
      <c r="BQ82">
        <v>4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6</v>
      </c>
      <c r="BZ82">
        <v>74</v>
      </c>
      <c r="CA82">
        <v>36</v>
      </c>
      <c r="CB82" t="s">
        <v>6</v>
      </c>
      <c r="CE82">
        <v>0</v>
      </c>
      <c r="CF82">
        <v>0</v>
      </c>
      <c r="CG82">
        <v>0</v>
      </c>
      <c r="CM82">
        <v>0</v>
      </c>
      <c r="CN82" t="s">
        <v>6</v>
      </c>
      <c r="CO82">
        <v>0</v>
      </c>
      <c r="CP82">
        <f t="shared" si="66"/>
        <v>4883.34</v>
      </c>
      <c r="CQ82">
        <f t="shared" si="67"/>
        <v>0</v>
      </c>
      <c r="CR82">
        <f t="shared" si="68"/>
        <v>0</v>
      </c>
      <c r="CS82">
        <f t="shared" si="69"/>
        <v>0</v>
      </c>
      <c r="CT82">
        <f t="shared" si="70"/>
        <v>4883.34</v>
      </c>
      <c r="CU82">
        <f t="shared" si="71"/>
        <v>0</v>
      </c>
      <c r="CV82">
        <f t="shared" si="72"/>
        <v>330</v>
      </c>
      <c r="CW82">
        <f t="shared" si="73"/>
        <v>0</v>
      </c>
      <c r="CX82">
        <f t="shared" si="74"/>
        <v>0</v>
      </c>
      <c r="CY82">
        <f t="shared" si="75"/>
        <v>3613.6716000000001</v>
      </c>
      <c r="CZ82">
        <f t="shared" si="76"/>
        <v>1758.0023999999999</v>
      </c>
      <c r="DC82" t="s">
        <v>6</v>
      </c>
      <c r="DD82" t="s">
        <v>6</v>
      </c>
      <c r="DE82" t="s">
        <v>6</v>
      </c>
      <c r="DF82" t="s">
        <v>6</v>
      </c>
      <c r="DG82" t="s">
        <v>6</v>
      </c>
      <c r="DH82" t="s">
        <v>6</v>
      </c>
      <c r="DI82" t="s">
        <v>6</v>
      </c>
      <c r="DJ82" t="s">
        <v>6</v>
      </c>
      <c r="DK82" t="s">
        <v>6</v>
      </c>
      <c r="DL82" t="s">
        <v>6</v>
      </c>
      <c r="DM82" t="s">
        <v>6</v>
      </c>
      <c r="DN82">
        <v>0</v>
      </c>
      <c r="DO82">
        <v>0</v>
      </c>
      <c r="DP82">
        <v>1</v>
      </c>
      <c r="DQ82">
        <v>1</v>
      </c>
      <c r="DU82">
        <v>1013</v>
      </c>
      <c r="DV82" t="s">
        <v>228</v>
      </c>
      <c r="DW82" t="s">
        <v>228</v>
      </c>
      <c r="DX82">
        <v>1</v>
      </c>
      <c r="DZ82" t="s">
        <v>6</v>
      </c>
      <c r="EA82" t="s">
        <v>6</v>
      </c>
      <c r="EB82" t="s">
        <v>6</v>
      </c>
      <c r="EC82" t="s">
        <v>6</v>
      </c>
      <c r="EE82">
        <v>37056150</v>
      </c>
      <c r="EF82">
        <v>4</v>
      </c>
      <c r="EG82" t="s">
        <v>230</v>
      </c>
      <c r="EH82">
        <v>0</v>
      </c>
      <c r="EI82" t="s">
        <v>6</v>
      </c>
      <c r="EJ82">
        <v>4</v>
      </c>
      <c r="EK82">
        <v>200002</v>
      </c>
      <c r="EL82" t="s">
        <v>231</v>
      </c>
      <c r="EM82" t="s">
        <v>232</v>
      </c>
      <c r="EO82" t="s">
        <v>6</v>
      </c>
      <c r="EQ82">
        <v>0</v>
      </c>
      <c r="ER82">
        <v>4883.34</v>
      </c>
      <c r="ES82">
        <v>0</v>
      </c>
      <c r="ET82">
        <v>0</v>
      </c>
      <c r="EU82">
        <v>0</v>
      </c>
      <c r="EV82">
        <v>4883.34</v>
      </c>
      <c r="EW82">
        <v>330</v>
      </c>
      <c r="EX82">
        <v>0</v>
      </c>
      <c r="EY82">
        <v>0</v>
      </c>
      <c r="FQ82">
        <v>0</v>
      </c>
      <c r="FR82">
        <f t="shared" si="77"/>
        <v>0</v>
      </c>
      <c r="FS82">
        <v>0</v>
      </c>
      <c r="FX82">
        <v>74</v>
      </c>
      <c r="FY82">
        <v>36</v>
      </c>
      <c r="GA82" t="s">
        <v>6</v>
      </c>
      <c r="GD82">
        <v>1</v>
      </c>
      <c r="GF82">
        <v>1096100908</v>
      </c>
      <c r="GG82">
        <v>2</v>
      </c>
      <c r="GH82">
        <v>1</v>
      </c>
      <c r="GI82">
        <v>-2</v>
      </c>
      <c r="GJ82">
        <v>0</v>
      </c>
      <c r="GK82">
        <v>0</v>
      </c>
      <c r="GL82">
        <f t="shared" si="78"/>
        <v>0</v>
      </c>
      <c r="GM82">
        <f t="shared" si="79"/>
        <v>10255.01</v>
      </c>
      <c r="GN82">
        <f t="shared" si="80"/>
        <v>0</v>
      </c>
      <c r="GO82">
        <f t="shared" si="81"/>
        <v>0</v>
      </c>
      <c r="GP82">
        <f t="shared" si="82"/>
        <v>10255.01</v>
      </c>
      <c r="GR82">
        <v>0</v>
      </c>
      <c r="GS82">
        <v>3</v>
      </c>
      <c r="GT82">
        <v>0</v>
      </c>
      <c r="GU82" t="s">
        <v>6</v>
      </c>
      <c r="GV82">
        <f t="shared" si="83"/>
        <v>0</v>
      </c>
      <c r="GW82">
        <v>1</v>
      </c>
      <c r="GX82">
        <f t="shared" si="84"/>
        <v>0</v>
      </c>
      <c r="HA82">
        <v>0</v>
      </c>
      <c r="HB82">
        <v>0</v>
      </c>
      <c r="HC82">
        <f t="shared" si="85"/>
        <v>0</v>
      </c>
      <c r="HE82" t="s">
        <v>6</v>
      </c>
      <c r="HF82" t="s">
        <v>6</v>
      </c>
      <c r="HM82" t="s">
        <v>6</v>
      </c>
      <c r="HN82" t="s">
        <v>6</v>
      </c>
      <c r="HO82" t="s">
        <v>6</v>
      </c>
      <c r="HP82" t="s">
        <v>6</v>
      </c>
      <c r="HQ82" t="s">
        <v>6</v>
      </c>
      <c r="IK82">
        <v>0</v>
      </c>
    </row>
    <row r="83" spans="1:245" x14ac:dyDescent="0.2">
      <c r="A83">
        <v>17</v>
      </c>
      <c r="B83">
        <v>1</v>
      </c>
      <c r="C83">
        <f>ROW(SmtRes!A236)</f>
        <v>236</v>
      </c>
      <c r="D83">
        <f>ROW(EtalonRes!A205)</f>
        <v>205</v>
      </c>
      <c r="E83" t="s">
        <v>233</v>
      </c>
      <c r="F83" t="s">
        <v>234</v>
      </c>
      <c r="G83" t="s">
        <v>235</v>
      </c>
      <c r="H83" t="s">
        <v>236</v>
      </c>
      <c r="I83">
        <f>ROUND(ROUND(17,4),9)</f>
        <v>17</v>
      </c>
      <c r="J83">
        <v>0</v>
      </c>
      <c r="K83">
        <f>ROUND(ROUND(17,4),9)</f>
        <v>17</v>
      </c>
      <c r="O83">
        <f t="shared" si="51"/>
        <v>1990.02</v>
      </c>
      <c r="P83">
        <f t="shared" si="52"/>
        <v>0</v>
      </c>
      <c r="Q83">
        <f t="shared" si="53"/>
        <v>0</v>
      </c>
      <c r="R83">
        <f t="shared" si="54"/>
        <v>0</v>
      </c>
      <c r="S83">
        <f t="shared" si="55"/>
        <v>1990.02</v>
      </c>
      <c r="T83">
        <f t="shared" si="56"/>
        <v>0</v>
      </c>
      <c r="U83">
        <f t="shared" si="57"/>
        <v>134.47</v>
      </c>
      <c r="V83">
        <f t="shared" si="58"/>
        <v>0</v>
      </c>
      <c r="W83">
        <f t="shared" si="59"/>
        <v>0</v>
      </c>
      <c r="X83">
        <f t="shared" si="60"/>
        <v>1472.61</v>
      </c>
      <c r="Y83">
        <f t="shared" si="61"/>
        <v>716.41</v>
      </c>
      <c r="AA83">
        <v>40125201</v>
      </c>
      <c r="AB83">
        <f t="shared" si="62"/>
        <v>117.06</v>
      </c>
      <c r="AC83">
        <f t="shared" si="63"/>
        <v>0</v>
      </c>
      <c r="AD83">
        <f>ROUND((((ET83)-(EU83))+AE83),2)</f>
        <v>0</v>
      </c>
      <c r="AE83">
        <f t="shared" si="90"/>
        <v>0</v>
      </c>
      <c r="AF83">
        <f t="shared" si="90"/>
        <v>117.06</v>
      </c>
      <c r="AG83">
        <f t="shared" si="64"/>
        <v>0</v>
      </c>
      <c r="AH83">
        <f t="shared" si="91"/>
        <v>7.91</v>
      </c>
      <c r="AI83">
        <f t="shared" si="91"/>
        <v>0</v>
      </c>
      <c r="AJ83">
        <f t="shared" si="65"/>
        <v>0</v>
      </c>
      <c r="AK83">
        <v>117.06</v>
      </c>
      <c r="AL83">
        <v>0</v>
      </c>
      <c r="AM83">
        <v>0</v>
      </c>
      <c r="AN83">
        <v>0</v>
      </c>
      <c r="AO83">
        <v>117.06</v>
      </c>
      <c r="AP83">
        <v>0</v>
      </c>
      <c r="AQ83">
        <v>7.91</v>
      </c>
      <c r="AR83">
        <v>0</v>
      </c>
      <c r="AS83">
        <v>0</v>
      </c>
      <c r="AT83">
        <v>74</v>
      </c>
      <c r="AU83">
        <v>36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1</v>
      </c>
      <c r="BD83" t="s">
        <v>6</v>
      </c>
      <c r="BE83" t="s">
        <v>6</v>
      </c>
      <c r="BF83" t="s">
        <v>6</v>
      </c>
      <c r="BG83" t="s">
        <v>6</v>
      </c>
      <c r="BH83">
        <v>0</v>
      </c>
      <c r="BI83">
        <v>4</v>
      </c>
      <c r="BJ83" t="s">
        <v>237</v>
      </c>
      <c r="BM83">
        <v>200002</v>
      </c>
      <c r="BN83">
        <v>0</v>
      </c>
      <c r="BO83" t="s">
        <v>6</v>
      </c>
      <c r="BP83">
        <v>0</v>
      </c>
      <c r="BQ83">
        <v>4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6</v>
      </c>
      <c r="BZ83">
        <v>74</v>
      </c>
      <c r="CA83">
        <v>36</v>
      </c>
      <c r="CB83" t="s">
        <v>6</v>
      </c>
      <c r="CE83">
        <v>0</v>
      </c>
      <c r="CF83">
        <v>0</v>
      </c>
      <c r="CG83">
        <v>0</v>
      </c>
      <c r="CM83">
        <v>0</v>
      </c>
      <c r="CN83" t="s">
        <v>6</v>
      </c>
      <c r="CO83">
        <v>0</v>
      </c>
      <c r="CP83">
        <f t="shared" si="66"/>
        <v>1990.02</v>
      </c>
      <c r="CQ83">
        <f t="shared" si="67"/>
        <v>0</v>
      </c>
      <c r="CR83">
        <f t="shared" si="68"/>
        <v>0</v>
      </c>
      <c r="CS83">
        <f t="shared" si="69"/>
        <v>0</v>
      </c>
      <c r="CT83">
        <f t="shared" si="70"/>
        <v>117.06</v>
      </c>
      <c r="CU83">
        <f t="shared" si="71"/>
        <v>0</v>
      </c>
      <c r="CV83">
        <f t="shared" si="72"/>
        <v>7.91</v>
      </c>
      <c r="CW83">
        <f t="shared" si="73"/>
        <v>0</v>
      </c>
      <c r="CX83">
        <f t="shared" si="74"/>
        <v>0</v>
      </c>
      <c r="CY83">
        <f t="shared" si="75"/>
        <v>1472.6148000000001</v>
      </c>
      <c r="CZ83">
        <f t="shared" si="76"/>
        <v>716.40719999999999</v>
      </c>
      <c r="DC83" t="s">
        <v>6</v>
      </c>
      <c r="DD83" t="s">
        <v>6</v>
      </c>
      <c r="DE83" t="s">
        <v>6</v>
      </c>
      <c r="DF83" t="s">
        <v>6</v>
      </c>
      <c r="DG83" t="s">
        <v>6</v>
      </c>
      <c r="DH83" t="s">
        <v>6</v>
      </c>
      <c r="DI83" t="s">
        <v>6</v>
      </c>
      <c r="DJ83" t="s">
        <v>6</v>
      </c>
      <c r="DK83" t="s">
        <v>6</v>
      </c>
      <c r="DL83" t="s">
        <v>6</v>
      </c>
      <c r="DM83" t="s">
        <v>6</v>
      </c>
      <c r="DN83">
        <v>0</v>
      </c>
      <c r="DO83">
        <v>0</v>
      </c>
      <c r="DP83">
        <v>1</v>
      </c>
      <c r="DQ83">
        <v>1</v>
      </c>
      <c r="DU83">
        <v>1013</v>
      </c>
      <c r="DV83" t="s">
        <v>236</v>
      </c>
      <c r="DW83" t="s">
        <v>236</v>
      </c>
      <c r="DX83">
        <v>1</v>
      </c>
      <c r="DZ83" t="s">
        <v>6</v>
      </c>
      <c r="EA83" t="s">
        <v>6</v>
      </c>
      <c r="EB83" t="s">
        <v>6</v>
      </c>
      <c r="EC83" t="s">
        <v>6</v>
      </c>
      <c r="EE83">
        <v>37056150</v>
      </c>
      <c r="EF83">
        <v>4</v>
      </c>
      <c r="EG83" t="s">
        <v>230</v>
      </c>
      <c r="EH83">
        <v>0</v>
      </c>
      <c r="EI83" t="s">
        <v>6</v>
      </c>
      <c r="EJ83">
        <v>4</v>
      </c>
      <c r="EK83">
        <v>200002</v>
      </c>
      <c r="EL83" t="s">
        <v>231</v>
      </c>
      <c r="EM83" t="s">
        <v>232</v>
      </c>
      <c r="EO83" t="s">
        <v>6</v>
      </c>
      <c r="EQ83">
        <v>0</v>
      </c>
      <c r="ER83">
        <v>117.06</v>
      </c>
      <c r="ES83">
        <v>0</v>
      </c>
      <c r="ET83">
        <v>0</v>
      </c>
      <c r="EU83">
        <v>0</v>
      </c>
      <c r="EV83">
        <v>117.06</v>
      </c>
      <c r="EW83">
        <v>7.91</v>
      </c>
      <c r="EX83">
        <v>0</v>
      </c>
      <c r="EY83">
        <v>0</v>
      </c>
      <c r="FQ83">
        <v>0</v>
      </c>
      <c r="FR83">
        <f t="shared" si="77"/>
        <v>0</v>
      </c>
      <c r="FS83">
        <v>0</v>
      </c>
      <c r="FX83">
        <v>74</v>
      </c>
      <c r="FY83">
        <v>36</v>
      </c>
      <c r="GA83" t="s">
        <v>6</v>
      </c>
      <c r="GD83">
        <v>1</v>
      </c>
      <c r="GF83">
        <v>-1517845839</v>
      </c>
      <c r="GG83">
        <v>2</v>
      </c>
      <c r="GH83">
        <v>1</v>
      </c>
      <c r="GI83">
        <v>-2</v>
      </c>
      <c r="GJ83">
        <v>0</v>
      </c>
      <c r="GK83">
        <v>0</v>
      </c>
      <c r="GL83">
        <f t="shared" si="78"/>
        <v>0</v>
      </c>
      <c r="GM83">
        <f t="shared" si="79"/>
        <v>4179.04</v>
      </c>
      <c r="GN83">
        <f t="shared" si="80"/>
        <v>0</v>
      </c>
      <c r="GO83">
        <f t="shared" si="81"/>
        <v>0</v>
      </c>
      <c r="GP83">
        <f t="shared" si="82"/>
        <v>4179.04</v>
      </c>
      <c r="GR83">
        <v>0</v>
      </c>
      <c r="GS83">
        <v>3</v>
      </c>
      <c r="GT83">
        <v>0</v>
      </c>
      <c r="GU83" t="s">
        <v>6</v>
      </c>
      <c r="GV83">
        <f t="shared" si="83"/>
        <v>0</v>
      </c>
      <c r="GW83">
        <v>1</v>
      </c>
      <c r="GX83">
        <f t="shared" si="84"/>
        <v>0</v>
      </c>
      <c r="HA83">
        <v>0</v>
      </c>
      <c r="HB83">
        <v>0</v>
      </c>
      <c r="HC83">
        <f t="shared" si="85"/>
        <v>0</v>
      </c>
      <c r="HE83" t="s">
        <v>6</v>
      </c>
      <c r="HF83" t="s">
        <v>6</v>
      </c>
      <c r="HM83" t="s">
        <v>6</v>
      </c>
      <c r="HN83" t="s">
        <v>6</v>
      </c>
      <c r="HO83" t="s">
        <v>6</v>
      </c>
      <c r="HP83" t="s">
        <v>6</v>
      </c>
      <c r="HQ83" t="s">
        <v>6</v>
      </c>
      <c r="IK83">
        <v>0</v>
      </c>
    </row>
    <row r="84" spans="1:245" x14ac:dyDescent="0.2">
      <c r="A84">
        <v>17</v>
      </c>
      <c r="B84">
        <v>1</v>
      </c>
      <c r="C84">
        <f>ROW(SmtRes!A239)</f>
        <v>239</v>
      </c>
      <c r="D84">
        <f>ROW(EtalonRes!A208)</f>
        <v>208</v>
      </c>
      <c r="E84" t="s">
        <v>238</v>
      </c>
      <c r="F84" t="s">
        <v>239</v>
      </c>
      <c r="G84" t="s">
        <v>240</v>
      </c>
      <c r="H84" t="s">
        <v>17</v>
      </c>
      <c r="I84">
        <f>ROUND(ROUND(42,4),9)</f>
        <v>42</v>
      </c>
      <c r="J84">
        <v>0</v>
      </c>
      <c r="K84">
        <f>ROUND(ROUND(42,4),9)</f>
        <v>42</v>
      </c>
      <c r="O84">
        <f t="shared" si="51"/>
        <v>1642.2</v>
      </c>
      <c r="P84">
        <f t="shared" si="52"/>
        <v>0</v>
      </c>
      <c r="Q84">
        <f t="shared" si="53"/>
        <v>0</v>
      </c>
      <c r="R84">
        <f t="shared" si="54"/>
        <v>0</v>
      </c>
      <c r="S84">
        <f t="shared" si="55"/>
        <v>1642.2</v>
      </c>
      <c r="T84">
        <f t="shared" si="56"/>
        <v>0</v>
      </c>
      <c r="U84">
        <f t="shared" si="57"/>
        <v>104.58000000000001</v>
      </c>
      <c r="V84">
        <f t="shared" si="58"/>
        <v>0</v>
      </c>
      <c r="W84">
        <f t="shared" si="59"/>
        <v>0</v>
      </c>
      <c r="X84">
        <f t="shared" si="60"/>
        <v>1215.23</v>
      </c>
      <c r="Y84">
        <f t="shared" si="61"/>
        <v>591.19000000000005</v>
      </c>
      <c r="AA84">
        <v>40125201</v>
      </c>
      <c r="AB84">
        <f t="shared" si="62"/>
        <v>39.1</v>
      </c>
      <c r="AC84">
        <f t="shared" si="63"/>
        <v>0</v>
      </c>
      <c r="AD84">
        <f>ROUND((((ET84)-(EU84))+AE84),2)</f>
        <v>0</v>
      </c>
      <c r="AE84">
        <f t="shared" si="90"/>
        <v>0</v>
      </c>
      <c r="AF84">
        <f t="shared" si="90"/>
        <v>39.1</v>
      </c>
      <c r="AG84">
        <f t="shared" si="64"/>
        <v>0</v>
      </c>
      <c r="AH84">
        <f t="shared" si="91"/>
        <v>2.4900000000000002</v>
      </c>
      <c r="AI84">
        <f t="shared" si="91"/>
        <v>0</v>
      </c>
      <c r="AJ84">
        <f t="shared" si="65"/>
        <v>0</v>
      </c>
      <c r="AK84">
        <v>39.1</v>
      </c>
      <c r="AL84">
        <v>0</v>
      </c>
      <c r="AM84">
        <v>0</v>
      </c>
      <c r="AN84">
        <v>0</v>
      </c>
      <c r="AO84">
        <v>39.1</v>
      </c>
      <c r="AP84">
        <v>0</v>
      </c>
      <c r="AQ84">
        <v>2.4900000000000002</v>
      </c>
      <c r="AR84">
        <v>0</v>
      </c>
      <c r="AS84">
        <v>0</v>
      </c>
      <c r="AT84">
        <v>74</v>
      </c>
      <c r="AU84">
        <v>36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1</v>
      </c>
      <c r="BD84" t="s">
        <v>6</v>
      </c>
      <c r="BE84" t="s">
        <v>6</v>
      </c>
      <c r="BF84" t="s">
        <v>6</v>
      </c>
      <c r="BG84" t="s">
        <v>6</v>
      </c>
      <c r="BH84">
        <v>0</v>
      </c>
      <c r="BI84">
        <v>4</v>
      </c>
      <c r="BJ84" t="s">
        <v>241</v>
      </c>
      <c r="BM84">
        <v>200002</v>
      </c>
      <c r="BN84">
        <v>0</v>
      </c>
      <c r="BO84" t="s">
        <v>6</v>
      </c>
      <c r="BP84">
        <v>0</v>
      </c>
      <c r="BQ84">
        <v>4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6</v>
      </c>
      <c r="BZ84">
        <v>74</v>
      </c>
      <c r="CA84">
        <v>36</v>
      </c>
      <c r="CB84" t="s">
        <v>6</v>
      </c>
      <c r="CE84">
        <v>0</v>
      </c>
      <c r="CF84">
        <v>0</v>
      </c>
      <c r="CG84">
        <v>0</v>
      </c>
      <c r="CM84">
        <v>0</v>
      </c>
      <c r="CN84" t="s">
        <v>6</v>
      </c>
      <c r="CO84">
        <v>0</v>
      </c>
      <c r="CP84">
        <f t="shared" si="66"/>
        <v>1642.2</v>
      </c>
      <c r="CQ84">
        <f t="shared" si="67"/>
        <v>0</v>
      </c>
      <c r="CR84">
        <f t="shared" si="68"/>
        <v>0</v>
      </c>
      <c r="CS84">
        <f t="shared" si="69"/>
        <v>0</v>
      </c>
      <c r="CT84">
        <f t="shared" si="70"/>
        <v>39.1</v>
      </c>
      <c r="CU84">
        <f t="shared" si="71"/>
        <v>0</v>
      </c>
      <c r="CV84">
        <f t="shared" si="72"/>
        <v>2.4900000000000002</v>
      </c>
      <c r="CW84">
        <f t="shared" si="73"/>
        <v>0</v>
      </c>
      <c r="CX84">
        <f t="shared" si="74"/>
        <v>0</v>
      </c>
      <c r="CY84">
        <f t="shared" si="75"/>
        <v>1215.2280000000001</v>
      </c>
      <c r="CZ84">
        <f t="shared" si="76"/>
        <v>591.19200000000001</v>
      </c>
      <c r="DC84" t="s">
        <v>6</v>
      </c>
      <c r="DD84" t="s">
        <v>6</v>
      </c>
      <c r="DE84" t="s">
        <v>6</v>
      </c>
      <c r="DF84" t="s">
        <v>6</v>
      </c>
      <c r="DG84" t="s">
        <v>6</v>
      </c>
      <c r="DH84" t="s">
        <v>6</v>
      </c>
      <c r="DI84" t="s">
        <v>6</v>
      </c>
      <c r="DJ84" t="s">
        <v>6</v>
      </c>
      <c r="DK84" t="s">
        <v>6</v>
      </c>
      <c r="DL84" t="s">
        <v>6</v>
      </c>
      <c r="DM84" t="s">
        <v>6</v>
      </c>
      <c r="DN84">
        <v>0</v>
      </c>
      <c r="DO84">
        <v>0</v>
      </c>
      <c r="DP84">
        <v>1</v>
      </c>
      <c r="DQ84">
        <v>1</v>
      </c>
      <c r="DU84">
        <v>1013</v>
      </c>
      <c r="DV84" t="s">
        <v>17</v>
      </c>
      <c r="DW84" t="s">
        <v>17</v>
      </c>
      <c r="DX84">
        <v>1</v>
      </c>
      <c r="DZ84" t="s">
        <v>6</v>
      </c>
      <c r="EA84" t="s">
        <v>6</v>
      </c>
      <c r="EB84" t="s">
        <v>6</v>
      </c>
      <c r="EC84" t="s">
        <v>6</v>
      </c>
      <c r="EE84">
        <v>37056150</v>
      </c>
      <c r="EF84">
        <v>4</v>
      </c>
      <c r="EG84" t="s">
        <v>230</v>
      </c>
      <c r="EH84">
        <v>0</v>
      </c>
      <c r="EI84" t="s">
        <v>6</v>
      </c>
      <c r="EJ84">
        <v>4</v>
      </c>
      <c r="EK84">
        <v>200002</v>
      </c>
      <c r="EL84" t="s">
        <v>231</v>
      </c>
      <c r="EM84" t="s">
        <v>232</v>
      </c>
      <c r="EO84" t="s">
        <v>6</v>
      </c>
      <c r="EQ84">
        <v>0</v>
      </c>
      <c r="ER84">
        <v>39.1</v>
      </c>
      <c r="ES84">
        <v>0</v>
      </c>
      <c r="ET84">
        <v>0</v>
      </c>
      <c r="EU84">
        <v>0</v>
      </c>
      <c r="EV84">
        <v>39.1</v>
      </c>
      <c r="EW84">
        <v>2.4900000000000002</v>
      </c>
      <c r="EX84">
        <v>0</v>
      </c>
      <c r="EY84">
        <v>0</v>
      </c>
      <c r="FQ84">
        <v>0</v>
      </c>
      <c r="FR84">
        <f t="shared" si="77"/>
        <v>0</v>
      </c>
      <c r="FS84">
        <v>0</v>
      </c>
      <c r="FX84">
        <v>74</v>
      </c>
      <c r="FY84">
        <v>36</v>
      </c>
      <c r="GA84" t="s">
        <v>6</v>
      </c>
      <c r="GD84">
        <v>1</v>
      </c>
      <c r="GF84">
        <v>1659177975</v>
      </c>
      <c r="GG84">
        <v>2</v>
      </c>
      <c r="GH84">
        <v>1</v>
      </c>
      <c r="GI84">
        <v>-2</v>
      </c>
      <c r="GJ84">
        <v>0</v>
      </c>
      <c r="GK84">
        <v>0</v>
      </c>
      <c r="GL84">
        <f t="shared" si="78"/>
        <v>0</v>
      </c>
      <c r="GM84">
        <f t="shared" si="79"/>
        <v>3448.62</v>
      </c>
      <c r="GN84">
        <f t="shared" si="80"/>
        <v>0</v>
      </c>
      <c r="GO84">
        <f t="shared" si="81"/>
        <v>0</v>
      </c>
      <c r="GP84">
        <f t="shared" si="82"/>
        <v>3448.62</v>
      </c>
      <c r="GR84">
        <v>0</v>
      </c>
      <c r="GS84">
        <v>3</v>
      </c>
      <c r="GT84">
        <v>0</v>
      </c>
      <c r="GU84" t="s">
        <v>6</v>
      </c>
      <c r="GV84">
        <f t="shared" si="83"/>
        <v>0</v>
      </c>
      <c r="GW84">
        <v>1</v>
      </c>
      <c r="GX84">
        <f t="shared" si="84"/>
        <v>0</v>
      </c>
      <c r="HA84">
        <v>0</v>
      </c>
      <c r="HB84">
        <v>0</v>
      </c>
      <c r="HC84">
        <f t="shared" si="85"/>
        <v>0</v>
      </c>
      <c r="HE84" t="s">
        <v>6</v>
      </c>
      <c r="HF84" t="s">
        <v>6</v>
      </c>
      <c r="HM84" t="s">
        <v>6</v>
      </c>
      <c r="HN84" t="s">
        <v>6</v>
      </c>
      <c r="HO84" t="s">
        <v>6</v>
      </c>
      <c r="HP84" t="s">
        <v>6</v>
      </c>
      <c r="HQ84" t="s">
        <v>6</v>
      </c>
      <c r="IK84">
        <v>0</v>
      </c>
    </row>
    <row r="86" spans="1:245" x14ac:dyDescent="0.2">
      <c r="A86" s="2">
        <v>51</v>
      </c>
      <c r="B86" s="2">
        <f>B20</f>
        <v>1</v>
      </c>
      <c r="C86" s="2">
        <f>A20</f>
        <v>3</v>
      </c>
      <c r="D86" s="2">
        <f>ROW(A20)</f>
        <v>20</v>
      </c>
      <c r="E86" s="2"/>
      <c r="F86" s="2" t="str">
        <f>IF(F20&lt;&gt;"",F20,"")</f>
        <v>Новая локальная смета</v>
      </c>
      <c r="G86" s="2" t="str">
        <f>IF(G20&lt;&gt;"",G20,"")</f>
        <v>Новая локальная смета</v>
      </c>
      <c r="H86" s="2">
        <v>0</v>
      </c>
      <c r="I86" s="2"/>
      <c r="J86" s="2"/>
      <c r="K86" s="2"/>
      <c r="L86" s="2"/>
      <c r="M86" s="2"/>
      <c r="N86" s="2"/>
      <c r="O86" s="2">
        <f t="shared" ref="O86:T86" si="92">ROUND(AB86,2)</f>
        <v>845254.81</v>
      </c>
      <c r="P86" s="2">
        <f t="shared" si="92"/>
        <v>800056.04</v>
      </c>
      <c r="Q86" s="2">
        <f t="shared" si="92"/>
        <v>10748.76</v>
      </c>
      <c r="R86" s="2">
        <f t="shared" si="92"/>
        <v>812.04</v>
      </c>
      <c r="S86" s="2">
        <f t="shared" si="92"/>
        <v>34450.01</v>
      </c>
      <c r="T86" s="2">
        <f t="shared" si="92"/>
        <v>0</v>
      </c>
      <c r="U86" s="2">
        <f>AH86</f>
        <v>3230.1858799999995</v>
      </c>
      <c r="V86" s="2">
        <f>AI86</f>
        <v>68.850960000000001</v>
      </c>
      <c r="W86" s="2">
        <f>ROUND(AJ86,2)</f>
        <v>0</v>
      </c>
      <c r="X86" s="2">
        <f>ROUND(AK86,2)</f>
        <v>31635.79</v>
      </c>
      <c r="Y86" s="2">
        <f>ROUND(AL86,2)</f>
        <v>16299.19</v>
      </c>
      <c r="Z86" s="2"/>
      <c r="AA86" s="2"/>
      <c r="AB86" s="2">
        <f>ROUND(SUMIF(AA24:AA84,"=40125201",O24:O84),2)</f>
        <v>845254.81</v>
      </c>
      <c r="AC86" s="2">
        <f>ROUND(SUMIF(AA24:AA84,"=40125201",P24:P84),2)</f>
        <v>800056.04</v>
      </c>
      <c r="AD86" s="2">
        <f>ROUND(SUMIF(AA24:AA84,"=40125201",Q24:Q84),2)</f>
        <v>10748.76</v>
      </c>
      <c r="AE86" s="2">
        <f>ROUND(SUMIF(AA24:AA84,"=40125201",R24:R84),2)</f>
        <v>812.04</v>
      </c>
      <c r="AF86" s="2">
        <f>ROUND(SUMIF(AA24:AA84,"=40125201",S24:S84),2)</f>
        <v>34450.01</v>
      </c>
      <c r="AG86" s="2">
        <f>ROUND(SUMIF(AA24:AA84,"=40125201",T24:T84),2)</f>
        <v>0</v>
      </c>
      <c r="AH86" s="2">
        <f>SUMIF(AA24:AA84,"=40125201",U24:U84)</f>
        <v>3230.1858799999995</v>
      </c>
      <c r="AI86" s="2">
        <f>SUMIF(AA24:AA84,"=40125201",V24:V84)</f>
        <v>68.850960000000001</v>
      </c>
      <c r="AJ86" s="2">
        <f>ROUND(SUMIF(AA24:AA84,"=40125201",W24:W84),2)</f>
        <v>0</v>
      </c>
      <c r="AK86" s="2">
        <f>ROUND(SUMIF(AA24:AA84,"=40125201",X24:X84),2)</f>
        <v>31635.79</v>
      </c>
      <c r="AL86" s="2">
        <f>ROUND(SUMIF(AA24:AA84,"=40125201",Y24:Y84),2)</f>
        <v>16299.19</v>
      </c>
      <c r="AM86" s="2"/>
      <c r="AN86" s="2"/>
      <c r="AO86" s="2">
        <f t="shared" ref="AO86:BD86" si="93">ROUND(BX86,2)</f>
        <v>0</v>
      </c>
      <c r="AP86" s="2">
        <f t="shared" si="93"/>
        <v>636471.86</v>
      </c>
      <c r="AQ86" s="2">
        <f t="shared" si="93"/>
        <v>0</v>
      </c>
      <c r="AR86" s="2">
        <f t="shared" si="93"/>
        <v>893189.79</v>
      </c>
      <c r="AS86" s="2">
        <f t="shared" si="93"/>
        <v>0</v>
      </c>
      <c r="AT86" s="2">
        <f t="shared" si="93"/>
        <v>238248.19</v>
      </c>
      <c r="AU86" s="2">
        <f t="shared" si="93"/>
        <v>17882.669999999998</v>
      </c>
      <c r="AV86" s="2">
        <f t="shared" si="93"/>
        <v>800056.04</v>
      </c>
      <c r="AW86" s="2">
        <f t="shared" si="93"/>
        <v>163584.18</v>
      </c>
      <c r="AX86" s="2">
        <f t="shared" si="93"/>
        <v>0</v>
      </c>
      <c r="AY86" s="2">
        <f t="shared" si="93"/>
        <v>163584.18</v>
      </c>
      <c r="AZ86" s="2">
        <f t="shared" si="93"/>
        <v>636471.86</v>
      </c>
      <c r="BA86" s="2">
        <f t="shared" si="93"/>
        <v>0</v>
      </c>
      <c r="BB86" s="2">
        <f t="shared" si="93"/>
        <v>0</v>
      </c>
      <c r="BC86" s="2">
        <f t="shared" si="93"/>
        <v>0</v>
      </c>
      <c r="BD86" s="2">
        <f t="shared" si="93"/>
        <v>0</v>
      </c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>
        <f>ROUND(SUMIF(AA24:AA84,"=40125201",FQ24:FQ84),2)</f>
        <v>0</v>
      </c>
      <c r="BY86" s="2">
        <f>ROUND(SUMIF(AA24:AA84,"=40125201",FR24:FR84),2)</f>
        <v>636471.86</v>
      </c>
      <c r="BZ86" s="2">
        <f>ROUND(SUMIF(AA24:AA84,"=40125201",GL24:GL84),2)</f>
        <v>0</v>
      </c>
      <c r="CA86" s="2">
        <f>ROUND(SUMIF(AA24:AA84,"=40125201",GM24:GM84),2)</f>
        <v>893189.79</v>
      </c>
      <c r="CB86" s="2">
        <f>ROUND(SUMIF(AA24:AA84,"=40125201",GN24:GN84),2)</f>
        <v>0</v>
      </c>
      <c r="CC86" s="2">
        <f>ROUND(SUMIF(AA24:AA84,"=40125201",GO24:GO84),2)</f>
        <v>238248.19</v>
      </c>
      <c r="CD86" s="2">
        <f>ROUND(SUMIF(AA24:AA84,"=40125201",GP24:GP84),2)</f>
        <v>17882.669999999998</v>
      </c>
      <c r="CE86" s="2">
        <f>AC86-BX86</f>
        <v>800056.04</v>
      </c>
      <c r="CF86" s="2">
        <f>AC86-BY86</f>
        <v>163584.18000000005</v>
      </c>
      <c r="CG86" s="2">
        <f>BX86-BZ86</f>
        <v>0</v>
      </c>
      <c r="CH86" s="2">
        <f>AC86-BX86-BY86+BZ86</f>
        <v>163584.18000000005</v>
      </c>
      <c r="CI86" s="2">
        <f>BY86-BZ86</f>
        <v>636471.86</v>
      </c>
      <c r="CJ86" s="2">
        <f>ROUND(SUMIF(AA24:AA84,"=40125201",GX24:GX84),2)</f>
        <v>0</v>
      </c>
      <c r="CK86" s="2">
        <f>ROUND(SUMIF(AA24:AA84,"=40125201",GY24:GY84),2)</f>
        <v>0</v>
      </c>
      <c r="CL86" s="2">
        <f>ROUND(SUMIF(AA24:AA84,"=40125201",GZ24:GZ84),2)</f>
        <v>0</v>
      </c>
      <c r="CM86" s="2">
        <f>ROUND(SUMIF(AA24:AA84,"=40125201",HD24:HD84),2)</f>
        <v>0</v>
      </c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>
        <v>0</v>
      </c>
    </row>
    <row r="88" spans="1:245" x14ac:dyDescent="0.2">
      <c r="A88" s="4">
        <v>50</v>
      </c>
      <c r="B88" s="4">
        <v>0</v>
      </c>
      <c r="C88" s="4">
        <v>0</v>
      </c>
      <c r="D88" s="4">
        <v>1</v>
      </c>
      <c r="E88" s="4">
        <v>201</v>
      </c>
      <c r="F88" s="4">
        <f>ROUND(Source!O86,O88)</f>
        <v>845254.81</v>
      </c>
      <c r="G88" s="4" t="s">
        <v>242</v>
      </c>
      <c r="H88" s="4" t="s">
        <v>243</v>
      </c>
      <c r="I88" s="4"/>
      <c r="J88" s="4"/>
      <c r="K88" s="4">
        <v>201</v>
      </c>
      <c r="L88" s="4">
        <v>1</v>
      </c>
      <c r="M88" s="4">
        <v>3</v>
      </c>
      <c r="N88" s="4" t="s">
        <v>6</v>
      </c>
      <c r="O88" s="4">
        <v>2</v>
      </c>
      <c r="P88" s="4"/>
      <c r="Q88" s="4"/>
      <c r="R88" s="4"/>
      <c r="S88" s="4"/>
      <c r="T88" s="4"/>
      <c r="U88" s="4"/>
      <c r="V88" s="4"/>
      <c r="W88" s="4">
        <v>845254.81</v>
      </c>
      <c r="X88" s="4">
        <v>1</v>
      </c>
      <c r="Y88" s="4">
        <v>845254.81</v>
      </c>
      <c r="Z88" s="4"/>
      <c r="AA88" s="4"/>
      <c r="AB88" s="4"/>
    </row>
    <row r="89" spans="1:245" x14ac:dyDescent="0.2">
      <c r="A89" s="4">
        <v>50</v>
      </c>
      <c r="B89" s="4">
        <v>0</v>
      </c>
      <c r="C89" s="4">
        <v>0</v>
      </c>
      <c r="D89" s="4">
        <v>1</v>
      </c>
      <c r="E89" s="4">
        <v>202</v>
      </c>
      <c r="F89" s="4">
        <f>ROUND(Source!P86,O89)</f>
        <v>800056.04</v>
      </c>
      <c r="G89" s="4" t="s">
        <v>244</v>
      </c>
      <c r="H89" s="4" t="s">
        <v>245</v>
      </c>
      <c r="I89" s="4"/>
      <c r="J89" s="4"/>
      <c r="K89" s="4">
        <v>202</v>
      </c>
      <c r="L89" s="4">
        <v>2</v>
      </c>
      <c r="M89" s="4">
        <v>3</v>
      </c>
      <c r="N89" s="4" t="s">
        <v>6</v>
      </c>
      <c r="O89" s="4">
        <v>2</v>
      </c>
      <c r="P89" s="4"/>
      <c r="Q89" s="4"/>
      <c r="R89" s="4"/>
      <c r="S89" s="4"/>
      <c r="T89" s="4"/>
      <c r="U89" s="4"/>
      <c r="V89" s="4"/>
      <c r="W89" s="4">
        <v>800056.04</v>
      </c>
      <c r="X89" s="4">
        <v>1</v>
      </c>
      <c r="Y89" s="4">
        <v>800056.04</v>
      </c>
      <c r="Z89" s="4"/>
      <c r="AA89" s="4"/>
      <c r="AB89" s="4"/>
    </row>
    <row r="90" spans="1:245" x14ac:dyDescent="0.2">
      <c r="A90" s="4">
        <v>50</v>
      </c>
      <c r="B90" s="4">
        <v>0</v>
      </c>
      <c r="C90" s="4">
        <v>0</v>
      </c>
      <c r="D90" s="4">
        <v>1</v>
      </c>
      <c r="E90" s="4">
        <v>222</v>
      </c>
      <c r="F90" s="4">
        <f>ROUND(Source!AO86,O90)</f>
        <v>0</v>
      </c>
      <c r="G90" s="4" t="s">
        <v>246</v>
      </c>
      <c r="H90" s="4" t="s">
        <v>247</v>
      </c>
      <c r="I90" s="4"/>
      <c r="J90" s="4"/>
      <c r="K90" s="4">
        <v>222</v>
      </c>
      <c r="L90" s="4">
        <v>3</v>
      </c>
      <c r="M90" s="4">
        <v>3</v>
      </c>
      <c r="N90" s="4" t="s">
        <v>6</v>
      </c>
      <c r="O90" s="4">
        <v>2</v>
      </c>
      <c r="P90" s="4"/>
      <c r="Q90" s="4"/>
      <c r="R90" s="4"/>
      <c r="S90" s="4"/>
      <c r="T90" s="4"/>
      <c r="U90" s="4"/>
      <c r="V90" s="4"/>
      <c r="W90" s="4">
        <v>0</v>
      </c>
      <c r="X90" s="4">
        <v>1</v>
      </c>
      <c r="Y90" s="4">
        <v>0</v>
      </c>
      <c r="Z90" s="4"/>
      <c r="AA90" s="4"/>
      <c r="AB90" s="4"/>
    </row>
    <row r="91" spans="1:245" x14ac:dyDescent="0.2">
      <c r="A91" s="4">
        <v>50</v>
      </c>
      <c r="B91" s="4">
        <v>0</v>
      </c>
      <c r="C91" s="4">
        <v>0</v>
      </c>
      <c r="D91" s="4">
        <v>1</v>
      </c>
      <c r="E91" s="4">
        <v>225</v>
      </c>
      <c r="F91" s="4">
        <f>ROUND(Source!AV86,O91)</f>
        <v>800056.04</v>
      </c>
      <c r="G91" s="4" t="s">
        <v>248</v>
      </c>
      <c r="H91" s="4" t="s">
        <v>249</v>
      </c>
      <c r="I91" s="4"/>
      <c r="J91" s="4"/>
      <c r="K91" s="4">
        <v>225</v>
      </c>
      <c r="L91" s="4">
        <v>4</v>
      </c>
      <c r="M91" s="4">
        <v>3</v>
      </c>
      <c r="N91" s="4" t="s">
        <v>6</v>
      </c>
      <c r="O91" s="4">
        <v>2</v>
      </c>
      <c r="P91" s="4"/>
      <c r="Q91" s="4"/>
      <c r="R91" s="4"/>
      <c r="S91" s="4"/>
      <c r="T91" s="4"/>
      <c r="U91" s="4"/>
      <c r="V91" s="4"/>
      <c r="W91" s="4">
        <v>800056.04</v>
      </c>
      <c r="X91" s="4">
        <v>1</v>
      </c>
      <c r="Y91" s="4">
        <v>800056.04</v>
      </c>
      <c r="Z91" s="4"/>
      <c r="AA91" s="4"/>
      <c r="AB91" s="4"/>
    </row>
    <row r="92" spans="1:245" x14ac:dyDescent="0.2">
      <c r="A92" s="4">
        <v>50</v>
      </c>
      <c r="B92" s="4">
        <v>0</v>
      </c>
      <c r="C92" s="4">
        <v>0</v>
      </c>
      <c r="D92" s="4">
        <v>1</v>
      </c>
      <c r="E92" s="4">
        <v>226</v>
      </c>
      <c r="F92" s="4">
        <f>ROUND(Source!AW86,O92)</f>
        <v>163584.18</v>
      </c>
      <c r="G92" s="4" t="s">
        <v>250</v>
      </c>
      <c r="H92" s="4" t="s">
        <v>251</v>
      </c>
      <c r="I92" s="4"/>
      <c r="J92" s="4"/>
      <c r="K92" s="4">
        <v>226</v>
      </c>
      <c r="L92" s="4">
        <v>5</v>
      </c>
      <c r="M92" s="4">
        <v>3</v>
      </c>
      <c r="N92" s="4" t="s">
        <v>6</v>
      </c>
      <c r="O92" s="4">
        <v>2</v>
      </c>
      <c r="P92" s="4"/>
      <c r="Q92" s="4"/>
      <c r="R92" s="4"/>
      <c r="S92" s="4"/>
      <c r="T92" s="4"/>
      <c r="U92" s="4"/>
      <c r="V92" s="4"/>
      <c r="W92" s="4">
        <v>163584.18</v>
      </c>
      <c r="X92" s="4">
        <v>1</v>
      </c>
      <c r="Y92" s="4">
        <v>163584.18</v>
      </c>
      <c r="Z92" s="4"/>
      <c r="AA92" s="4"/>
      <c r="AB92" s="4"/>
    </row>
    <row r="93" spans="1:245" x14ac:dyDescent="0.2">
      <c r="A93" s="4">
        <v>50</v>
      </c>
      <c r="B93" s="4">
        <v>0</v>
      </c>
      <c r="C93" s="4">
        <v>0</v>
      </c>
      <c r="D93" s="4">
        <v>1</v>
      </c>
      <c r="E93" s="4">
        <v>227</v>
      </c>
      <c r="F93" s="4">
        <f>ROUND(Source!AX86,O93)</f>
        <v>0</v>
      </c>
      <c r="G93" s="4" t="s">
        <v>252</v>
      </c>
      <c r="H93" s="4" t="s">
        <v>253</v>
      </c>
      <c r="I93" s="4"/>
      <c r="J93" s="4"/>
      <c r="K93" s="4">
        <v>227</v>
      </c>
      <c r="L93" s="4">
        <v>6</v>
      </c>
      <c r="M93" s="4">
        <v>3</v>
      </c>
      <c r="N93" s="4" t="s">
        <v>6</v>
      </c>
      <c r="O93" s="4">
        <v>2</v>
      </c>
      <c r="P93" s="4"/>
      <c r="Q93" s="4"/>
      <c r="R93" s="4"/>
      <c r="S93" s="4"/>
      <c r="T93" s="4"/>
      <c r="U93" s="4"/>
      <c r="V93" s="4"/>
      <c r="W93" s="4">
        <v>0</v>
      </c>
      <c r="X93" s="4">
        <v>1</v>
      </c>
      <c r="Y93" s="4">
        <v>0</v>
      </c>
      <c r="Z93" s="4"/>
      <c r="AA93" s="4"/>
      <c r="AB93" s="4"/>
    </row>
    <row r="94" spans="1:245" x14ac:dyDescent="0.2">
      <c r="A94" s="4">
        <v>50</v>
      </c>
      <c r="B94" s="4">
        <v>0</v>
      </c>
      <c r="C94" s="4">
        <v>0</v>
      </c>
      <c r="D94" s="4">
        <v>1</v>
      </c>
      <c r="E94" s="4">
        <v>228</v>
      </c>
      <c r="F94" s="4">
        <f>ROUND(Source!AY86,O94)</f>
        <v>163584.18</v>
      </c>
      <c r="G94" s="4" t="s">
        <v>254</v>
      </c>
      <c r="H94" s="4" t="s">
        <v>255</v>
      </c>
      <c r="I94" s="4"/>
      <c r="J94" s="4"/>
      <c r="K94" s="4">
        <v>228</v>
      </c>
      <c r="L94" s="4">
        <v>7</v>
      </c>
      <c r="M94" s="4">
        <v>3</v>
      </c>
      <c r="N94" s="4" t="s">
        <v>6</v>
      </c>
      <c r="O94" s="4">
        <v>2</v>
      </c>
      <c r="P94" s="4"/>
      <c r="Q94" s="4"/>
      <c r="R94" s="4"/>
      <c r="S94" s="4"/>
      <c r="T94" s="4"/>
      <c r="U94" s="4"/>
      <c r="V94" s="4"/>
      <c r="W94" s="4">
        <v>163584.18</v>
      </c>
      <c r="X94" s="4">
        <v>1</v>
      </c>
      <c r="Y94" s="4">
        <v>163584.18</v>
      </c>
      <c r="Z94" s="4"/>
      <c r="AA94" s="4"/>
      <c r="AB94" s="4"/>
    </row>
    <row r="95" spans="1:245" x14ac:dyDescent="0.2">
      <c r="A95" s="4">
        <v>50</v>
      </c>
      <c r="B95" s="4">
        <v>0</v>
      </c>
      <c r="C95" s="4">
        <v>0</v>
      </c>
      <c r="D95" s="4">
        <v>1</v>
      </c>
      <c r="E95" s="4">
        <v>216</v>
      </c>
      <c r="F95" s="4">
        <f>ROUND(Source!AP86,O95)</f>
        <v>636471.86</v>
      </c>
      <c r="G95" s="4" t="s">
        <v>256</v>
      </c>
      <c r="H95" s="4" t="s">
        <v>257</v>
      </c>
      <c r="I95" s="4"/>
      <c r="J95" s="4"/>
      <c r="K95" s="4">
        <v>216</v>
      </c>
      <c r="L95" s="4">
        <v>8</v>
      </c>
      <c r="M95" s="4">
        <v>3</v>
      </c>
      <c r="N95" s="4" t="s">
        <v>6</v>
      </c>
      <c r="O95" s="4">
        <v>2</v>
      </c>
      <c r="P95" s="4"/>
      <c r="Q95" s="4"/>
      <c r="R95" s="4"/>
      <c r="S95" s="4"/>
      <c r="T95" s="4"/>
      <c r="U95" s="4"/>
      <c r="V95" s="4"/>
      <c r="W95" s="4">
        <v>636471.86</v>
      </c>
      <c r="X95" s="4">
        <v>1</v>
      </c>
      <c r="Y95" s="4">
        <v>636471.86</v>
      </c>
      <c r="Z95" s="4"/>
      <c r="AA95" s="4"/>
      <c r="AB95" s="4"/>
    </row>
    <row r="96" spans="1:245" x14ac:dyDescent="0.2">
      <c r="A96" s="4">
        <v>50</v>
      </c>
      <c r="B96" s="4">
        <v>0</v>
      </c>
      <c r="C96" s="4">
        <v>0</v>
      </c>
      <c r="D96" s="4">
        <v>1</v>
      </c>
      <c r="E96" s="4">
        <v>223</v>
      </c>
      <c r="F96" s="4">
        <f>ROUND(Source!AQ86,O96)</f>
        <v>0</v>
      </c>
      <c r="G96" s="4" t="s">
        <v>258</v>
      </c>
      <c r="H96" s="4" t="s">
        <v>259</v>
      </c>
      <c r="I96" s="4"/>
      <c r="J96" s="4"/>
      <c r="K96" s="4">
        <v>223</v>
      </c>
      <c r="L96" s="4">
        <v>9</v>
      </c>
      <c r="M96" s="4">
        <v>3</v>
      </c>
      <c r="N96" s="4" t="s">
        <v>6</v>
      </c>
      <c r="O96" s="4">
        <v>2</v>
      </c>
      <c r="P96" s="4"/>
      <c r="Q96" s="4"/>
      <c r="R96" s="4"/>
      <c r="S96" s="4"/>
      <c r="T96" s="4"/>
      <c r="U96" s="4"/>
      <c r="V96" s="4"/>
      <c r="W96" s="4">
        <v>0</v>
      </c>
      <c r="X96" s="4">
        <v>1</v>
      </c>
      <c r="Y96" s="4">
        <v>0</v>
      </c>
      <c r="Z96" s="4"/>
      <c r="AA96" s="4"/>
      <c r="AB96" s="4"/>
    </row>
    <row r="97" spans="1:28" x14ac:dyDescent="0.2">
      <c r="A97" s="4">
        <v>50</v>
      </c>
      <c r="B97" s="4">
        <v>0</v>
      </c>
      <c r="C97" s="4">
        <v>0</v>
      </c>
      <c r="D97" s="4">
        <v>1</v>
      </c>
      <c r="E97" s="4">
        <v>229</v>
      </c>
      <c r="F97" s="4">
        <f>ROUND(Source!AZ86,O97)</f>
        <v>636471.86</v>
      </c>
      <c r="G97" s="4" t="s">
        <v>260</v>
      </c>
      <c r="H97" s="4" t="s">
        <v>261</v>
      </c>
      <c r="I97" s="4"/>
      <c r="J97" s="4"/>
      <c r="K97" s="4">
        <v>229</v>
      </c>
      <c r="L97" s="4">
        <v>10</v>
      </c>
      <c r="M97" s="4">
        <v>3</v>
      </c>
      <c r="N97" s="4" t="s">
        <v>6</v>
      </c>
      <c r="O97" s="4">
        <v>2</v>
      </c>
      <c r="P97" s="4"/>
      <c r="Q97" s="4"/>
      <c r="R97" s="4"/>
      <c r="S97" s="4"/>
      <c r="T97" s="4"/>
      <c r="U97" s="4"/>
      <c r="V97" s="4"/>
      <c r="W97" s="4">
        <v>636471.86</v>
      </c>
      <c r="X97" s="4">
        <v>1</v>
      </c>
      <c r="Y97" s="4">
        <v>636471.86</v>
      </c>
      <c r="Z97" s="4"/>
      <c r="AA97" s="4"/>
      <c r="AB97" s="4"/>
    </row>
    <row r="98" spans="1:28" x14ac:dyDescent="0.2">
      <c r="A98" s="4">
        <v>50</v>
      </c>
      <c r="B98" s="4">
        <v>0</v>
      </c>
      <c r="C98" s="4">
        <v>0</v>
      </c>
      <c r="D98" s="4">
        <v>1</v>
      </c>
      <c r="E98" s="4">
        <v>203</v>
      </c>
      <c r="F98" s="4">
        <f>ROUND(Source!Q86,O98)</f>
        <v>10748.76</v>
      </c>
      <c r="G98" s="4" t="s">
        <v>262</v>
      </c>
      <c r="H98" s="4" t="s">
        <v>263</v>
      </c>
      <c r="I98" s="4"/>
      <c r="J98" s="4"/>
      <c r="K98" s="4">
        <v>203</v>
      </c>
      <c r="L98" s="4">
        <v>11</v>
      </c>
      <c r="M98" s="4">
        <v>3</v>
      </c>
      <c r="N98" s="4" t="s">
        <v>6</v>
      </c>
      <c r="O98" s="4">
        <v>2</v>
      </c>
      <c r="P98" s="4"/>
      <c r="Q98" s="4"/>
      <c r="R98" s="4"/>
      <c r="S98" s="4"/>
      <c r="T98" s="4"/>
      <c r="U98" s="4"/>
      <c r="V98" s="4"/>
      <c r="W98" s="4">
        <v>10748.76</v>
      </c>
      <c r="X98" s="4">
        <v>1</v>
      </c>
      <c r="Y98" s="4">
        <v>10748.76</v>
      </c>
      <c r="Z98" s="4"/>
      <c r="AA98" s="4"/>
      <c r="AB98" s="4"/>
    </row>
    <row r="99" spans="1:28" x14ac:dyDescent="0.2">
      <c r="A99" s="4">
        <v>50</v>
      </c>
      <c r="B99" s="4">
        <v>0</v>
      </c>
      <c r="C99" s="4">
        <v>0</v>
      </c>
      <c r="D99" s="4">
        <v>1</v>
      </c>
      <c r="E99" s="4">
        <v>231</v>
      </c>
      <c r="F99" s="4">
        <f>ROUND(Source!BB86,O99)</f>
        <v>0</v>
      </c>
      <c r="G99" s="4" t="s">
        <v>264</v>
      </c>
      <c r="H99" s="4" t="s">
        <v>265</v>
      </c>
      <c r="I99" s="4"/>
      <c r="J99" s="4"/>
      <c r="K99" s="4">
        <v>231</v>
      </c>
      <c r="L99" s="4">
        <v>12</v>
      </c>
      <c r="M99" s="4">
        <v>3</v>
      </c>
      <c r="N99" s="4" t="s">
        <v>6</v>
      </c>
      <c r="O99" s="4">
        <v>2</v>
      </c>
      <c r="P99" s="4"/>
      <c r="Q99" s="4"/>
      <c r="R99" s="4"/>
      <c r="S99" s="4"/>
      <c r="T99" s="4"/>
      <c r="U99" s="4"/>
      <c r="V99" s="4"/>
      <c r="W99" s="4">
        <v>0</v>
      </c>
      <c r="X99" s="4">
        <v>1</v>
      </c>
      <c r="Y99" s="4">
        <v>0</v>
      </c>
      <c r="Z99" s="4"/>
      <c r="AA99" s="4"/>
      <c r="AB99" s="4"/>
    </row>
    <row r="100" spans="1:28" x14ac:dyDescent="0.2">
      <c r="A100" s="4">
        <v>50</v>
      </c>
      <c r="B100" s="4">
        <v>0</v>
      </c>
      <c r="C100" s="4">
        <v>0</v>
      </c>
      <c r="D100" s="4">
        <v>1</v>
      </c>
      <c r="E100" s="4">
        <v>204</v>
      </c>
      <c r="F100" s="4">
        <f>ROUND(Source!R86,O100)</f>
        <v>812.04</v>
      </c>
      <c r="G100" s="4" t="s">
        <v>266</v>
      </c>
      <c r="H100" s="4" t="s">
        <v>267</v>
      </c>
      <c r="I100" s="4"/>
      <c r="J100" s="4"/>
      <c r="K100" s="4">
        <v>204</v>
      </c>
      <c r="L100" s="4">
        <v>13</v>
      </c>
      <c r="M100" s="4">
        <v>3</v>
      </c>
      <c r="N100" s="4" t="s">
        <v>6</v>
      </c>
      <c r="O100" s="4">
        <v>2</v>
      </c>
      <c r="P100" s="4"/>
      <c r="Q100" s="4"/>
      <c r="R100" s="4"/>
      <c r="S100" s="4"/>
      <c r="T100" s="4"/>
      <c r="U100" s="4"/>
      <c r="V100" s="4"/>
      <c r="W100" s="4">
        <v>812.04</v>
      </c>
      <c r="X100" s="4">
        <v>1</v>
      </c>
      <c r="Y100" s="4">
        <v>812.04</v>
      </c>
      <c r="Z100" s="4"/>
      <c r="AA100" s="4"/>
      <c r="AB100" s="4"/>
    </row>
    <row r="101" spans="1:28" x14ac:dyDescent="0.2">
      <c r="A101" s="4">
        <v>50</v>
      </c>
      <c r="B101" s="4">
        <v>0</v>
      </c>
      <c r="C101" s="4">
        <v>0</v>
      </c>
      <c r="D101" s="4">
        <v>1</v>
      </c>
      <c r="E101" s="4">
        <v>205</v>
      </c>
      <c r="F101" s="4">
        <f>ROUND(Source!S86,O101)</f>
        <v>34450.01</v>
      </c>
      <c r="G101" s="4" t="s">
        <v>268</v>
      </c>
      <c r="H101" s="4" t="s">
        <v>269</v>
      </c>
      <c r="I101" s="4"/>
      <c r="J101" s="4"/>
      <c r="K101" s="4">
        <v>205</v>
      </c>
      <c r="L101" s="4">
        <v>14</v>
      </c>
      <c r="M101" s="4">
        <v>3</v>
      </c>
      <c r="N101" s="4" t="s">
        <v>6</v>
      </c>
      <c r="O101" s="4">
        <v>2</v>
      </c>
      <c r="P101" s="4"/>
      <c r="Q101" s="4"/>
      <c r="R101" s="4"/>
      <c r="S101" s="4"/>
      <c r="T101" s="4"/>
      <c r="U101" s="4"/>
      <c r="V101" s="4"/>
      <c r="W101" s="4">
        <v>34450.01</v>
      </c>
      <c r="X101" s="4">
        <v>1</v>
      </c>
      <c r="Y101" s="4">
        <v>34450.01</v>
      </c>
      <c r="Z101" s="4"/>
      <c r="AA101" s="4"/>
      <c r="AB101" s="4"/>
    </row>
    <row r="102" spans="1:28" x14ac:dyDescent="0.2">
      <c r="A102" s="4">
        <v>50</v>
      </c>
      <c r="B102" s="4">
        <v>0</v>
      </c>
      <c r="C102" s="4">
        <v>0</v>
      </c>
      <c r="D102" s="4">
        <v>1</v>
      </c>
      <c r="E102" s="4">
        <v>232</v>
      </c>
      <c r="F102" s="4">
        <f>ROUND(Source!BC86,O102)</f>
        <v>0</v>
      </c>
      <c r="G102" s="4" t="s">
        <v>270</v>
      </c>
      <c r="H102" s="4" t="s">
        <v>271</v>
      </c>
      <c r="I102" s="4"/>
      <c r="J102" s="4"/>
      <c r="K102" s="4">
        <v>232</v>
      </c>
      <c r="L102" s="4">
        <v>15</v>
      </c>
      <c r="M102" s="4">
        <v>3</v>
      </c>
      <c r="N102" s="4" t="s">
        <v>6</v>
      </c>
      <c r="O102" s="4">
        <v>2</v>
      </c>
      <c r="P102" s="4"/>
      <c r="Q102" s="4"/>
      <c r="R102" s="4"/>
      <c r="S102" s="4"/>
      <c r="T102" s="4"/>
      <c r="U102" s="4"/>
      <c r="V102" s="4"/>
      <c r="W102" s="4">
        <v>0</v>
      </c>
      <c r="X102" s="4">
        <v>1</v>
      </c>
      <c r="Y102" s="4">
        <v>0</v>
      </c>
      <c r="Z102" s="4"/>
      <c r="AA102" s="4"/>
      <c r="AB102" s="4"/>
    </row>
    <row r="103" spans="1:28" x14ac:dyDescent="0.2">
      <c r="A103" s="4">
        <v>50</v>
      </c>
      <c r="B103" s="4">
        <v>0</v>
      </c>
      <c r="C103" s="4">
        <v>0</v>
      </c>
      <c r="D103" s="4">
        <v>1</v>
      </c>
      <c r="E103" s="4">
        <v>214</v>
      </c>
      <c r="F103" s="4">
        <f>ROUND(Source!AS86,O103)</f>
        <v>0</v>
      </c>
      <c r="G103" s="4" t="s">
        <v>272</v>
      </c>
      <c r="H103" s="4" t="s">
        <v>273</v>
      </c>
      <c r="I103" s="4"/>
      <c r="J103" s="4"/>
      <c r="K103" s="4">
        <v>214</v>
      </c>
      <c r="L103" s="4">
        <v>16</v>
      </c>
      <c r="M103" s="4">
        <v>3</v>
      </c>
      <c r="N103" s="4" t="s">
        <v>6</v>
      </c>
      <c r="O103" s="4">
        <v>2</v>
      </c>
      <c r="P103" s="4"/>
      <c r="Q103" s="4"/>
      <c r="R103" s="4"/>
      <c r="S103" s="4"/>
      <c r="T103" s="4"/>
      <c r="U103" s="4"/>
      <c r="V103" s="4"/>
      <c r="W103" s="4">
        <v>0</v>
      </c>
      <c r="X103" s="4">
        <v>1</v>
      </c>
      <c r="Y103" s="4">
        <v>0</v>
      </c>
      <c r="Z103" s="4"/>
      <c r="AA103" s="4"/>
      <c r="AB103" s="4"/>
    </row>
    <row r="104" spans="1:28" x14ac:dyDescent="0.2">
      <c r="A104" s="4">
        <v>50</v>
      </c>
      <c r="B104" s="4">
        <v>0</v>
      </c>
      <c r="C104" s="4">
        <v>0</v>
      </c>
      <c r="D104" s="4">
        <v>1</v>
      </c>
      <c r="E104" s="4">
        <v>215</v>
      </c>
      <c r="F104" s="4">
        <f>ROUND(Source!AT86,O104)</f>
        <v>238248.19</v>
      </c>
      <c r="G104" s="4" t="s">
        <v>274</v>
      </c>
      <c r="H104" s="4" t="s">
        <v>275</v>
      </c>
      <c r="I104" s="4"/>
      <c r="J104" s="4"/>
      <c r="K104" s="4">
        <v>215</v>
      </c>
      <c r="L104" s="4">
        <v>17</v>
      </c>
      <c r="M104" s="4">
        <v>3</v>
      </c>
      <c r="N104" s="4" t="s">
        <v>6</v>
      </c>
      <c r="O104" s="4">
        <v>2</v>
      </c>
      <c r="P104" s="4"/>
      <c r="Q104" s="4"/>
      <c r="R104" s="4"/>
      <c r="S104" s="4"/>
      <c r="T104" s="4"/>
      <c r="U104" s="4"/>
      <c r="V104" s="4"/>
      <c r="W104" s="4">
        <v>238248.19</v>
      </c>
      <c r="X104" s="4">
        <v>1</v>
      </c>
      <c r="Y104" s="4">
        <v>238248.19</v>
      </c>
      <c r="Z104" s="4"/>
      <c r="AA104" s="4"/>
      <c r="AB104" s="4"/>
    </row>
    <row r="105" spans="1:28" x14ac:dyDescent="0.2">
      <c r="A105" s="4">
        <v>50</v>
      </c>
      <c r="B105" s="4">
        <v>0</v>
      </c>
      <c r="C105" s="4">
        <v>0</v>
      </c>
      <c r="D105" s="4">
        <v>1</v>
      </c>
      <c r="E105" s="4">
        <v>217</v>
      </c>
      <c r="F105" s="4">
        <f>ROUND(Source!AU86,O105)</f>
        <v>17882.669999999998</v>
      </c>
      <c r="G105" s="4" t="s">
        <v>276</v>
      </c>
      <c r="H105" s="4" t="s">
        <v>277</v>
      </c>
      <c r="I105" s="4"/>
      <c r="J105" s="4"/>
      <c r="K105" s="4">
        <v>217</v>
      </c>
      <c r="L105" s="4">
        <v>18</v>
      </c>
      <c r="M105" s="4">
        <v>3</v>
      </c>
      <c r="N105" s="4" t="s">
        <v>6</v>
      </c>
      <c r="O105" s="4">
        <v>2</v>
      </c>
      <c r="P105" s="4"/>
      <c r="Q105" s="4"/>
      <c r="R105" s="4"/>
      <c r="S105" s="4"/>
      <c r="T105" s="4"/>
      <c r="U105" s="4"/>
      <c r="V105" s="4"/>
      <c r="W105" s="4">
        <v>17882.669999999998</v>
      </c>
      <c r="X105" s="4">
        <v>1</v>
      </c>
      <c r="Y105" s="4">
        <v>17882.669999999998</v>
      </c>
      <c r="Z105" s="4"/>
      <c r="AA105" s="4"/>
      <c r="AB105" s="4"/>
    </row>
    <row r="106" spans="1:28" x14ac:dyDescent="0.2">
      <c r="A106" s="4">
        <v>50</v>
      </c>
      <c r="B106" s="4">
        <v>0</v>
      </c>
      <c r="C106" s="4">
        <v>0</v>
      </c>
      <c r="D106" s="4">
        <v>1</v>
      </c>
      <c r="E106" s="4">
        <v>230</v>
      </c>
      <c r="F106" s="4">
        <f>ROUND(Source!BA86,O106)</f>
        <v>0</v>
      </c>
      <c r="G106" s="4" t="s">
        <v>278</v>
      </c>
      <c r="H106" s="4" t="s">
        <v>279</v>
      </c>
      <c r="I106" s="4"/>
      <c r="J106" s="4"/>
      <c r="K106" s="4">
        <v>230</v>
      </c>
      <c r="L106" s="4">
        <v>19</v>
      </c>
      <c r="M106" s="4">
        <v>3</v>
      </c>
      <c r="N106" s="4" t="s">
        <v>6</v>
      </c>
      <c r="O106" s="4">
        <v>2</v>
      </c>
      <c r="P106" s="4"/>
      <c r="Q106" s="4"/>
      <c r="R106" s="4"/>
      <c r="S106" s="4"/>
      <c r="T106" s="4"/>
      <c r="U106" s="4"/>
      <c r="V106" s="4"/>
      <c r="W106" s="4">
        <v>0</v>
      </c>
      <c r="X106" s="4">
        <v>1</v>
      </c>
      <c r="Y106" s="4">
        <v>0</v>
      </c>
      <c r="Z106" s="4"/>
      <c r="AA106" s="4"/>
      <c r="AB106" s="4"/>
    </row>
    <row r="107" spans="1:28" x14ac:dyDescent="0.2">
      <c r="A107" s="4">
        <v>50</v>
      </c>
      <c r="B107" s="4">
        <v>0</v>
      </c>
      <c r="C107" s="4">
        <v>0</v>
      </c>
      <c r="D107" s="4">
        <v>1</v>
      </c>
      <c r="E107" s="4">
        <v>206</v>
      </c>
      <c r="F107" s="4">
        <f>ROUND(Source!T86,O107)</f>
        <v>0</v>
      </c>
      <c r="G107" s="4" t="s">
        <v>280</v>
      </c>
      <c r="H107" s="4" t="s">
        <v>281</v>
      </c>
      <c r="I107" s="4"/>
      <c r="J107" s="4"/>
      <c r="K107" s="4">
        <v>206</v>
      </c>
      <c r="L107" s="4">
        <v>20</v>
      </c>
      <c r="M107" s="4">
        <v>3</v>
      </c>
      <c r="N107" s="4" t="s">
        <v>6</v>
      </c>
      <c r="O107" s="4">
        <v>2</v>
      </c>
      <c r="P107" s="4"/>
      <c r="Q107" s="4"/>
      <c r="R107" s="4"/>
      <c r="S107" s="4"/>
      <c r="T107" s="4"/>
      <c r="U107" s="4"/>
      <c r="V107" s="4"/>
      <c r="W107" s="4">
        <v>0</v>
      </c>
      <c r="X107" s="4">
        <v>1</v>
      </c>
      <c r="Y107" s="4">
        <v>0</v>
      </c>
      <c r="Z107" s="4"/>
      <c r="AA107" s="4"/>
      <c r="AB107" s="4"/>
    </row>
    <row r="108" spans="1:28" x14ac:dyDescent="0.2">
      <c r="A108" s="4">
        <v>50</v>
      </c>
      <c r="B108" s="4">
        <v>0</v>
      </c>
      <c r="C108" s="4">
        <v>0</v>
      </c>
      <c r="D108" s="4">
        <v>1</v>
      </c>
      <c r="E108" s="4">
        <v>207</v>
      </c>
      <c r="F108" s="4">
        <f>Source!U86</f>
        <v>3230.1858799999995</v>
      </c>
      <c r="G108" s="4" t="s">
        <v>282</v>
      </c>
      <c r="H108" s="4" t="s">
        <v>283</v>
      </c>
      <c r="I108" s="4"/>
      <c r="J108" s="4"/>
      <c r="K108" s="4">
        <v>207</v>
      </c>
      <c r="L108" s="4">
        <v>21</v>
      </c>
      <c r="M108" s="4">
        <v>3</v>
      </c>
      <c r="N108" s="4" t="s">
        <v>6</v>
      </c>
      <c r="O108" s="4">
        <v>-1</v>
      </c>
      <c r="P108" s="4"/>
      <c r="Q108" s="4"/>
      <c r="R108" s="4"/>
      <c r="S108" s="4"/>
      <c r="T108" s="4"/>
      <c r="U108" s="4"/>
      <c r="V108" s="4"/>
      <c r="W108" s="4">
        <v>3230.18588</v>
      </c>
      <c r="X108" s="4">
        <v>1</v>
      </c>
      <c r="Y108" s="4">
        <v>3230.18588</v>
      </c>
      <c r="Z108" s="4"/>
      <c r="AA108" s="4"/>
      <c r="AB108" s="4"/>
    </row>
    <row r="109" spans="1:28" x14ac:dyDescent="0.2">
      <c r="A109" s="4">
        <v>50</v>
      </c>
      <c r="B109" s="4">
        <v>0</v>
      </c>
      <c r="C109" s="4">
        <v>0</v>
      </c>
      <c r="D109" s="4">
        <v>1</v>
      </c>
      <c r="E109" s="4">
        <v>208</v>
      </c>
      <c r="F109" s="4">
        <f>Source!V86</f>
        <v>68.850960000000001</v>
      </c>
      <c r="G109" s="4" t="s">
        <v>284</v>
      </c>
      <c r="H109" s="4" t="s">
        <v>285</v>
      </c>
      <c r="I109" s="4"/>
      <c r="J109" s="4"/>
      <c r="K109" s="4">
        <v>208</v>
      </c>
      <c r="L109" s="4">
        <v>22</v>
      </c>
      <c r="M109" s="4">
        <v>3</v>
      </c>
      <c r="N109" s="4" t="s">
        <v>6</v>
      </c>
      <c r="O109" s="4">
        <v>-1</v>
      </c>
      <c r="P109" s="4"/>
      <c r="Q109" s="4"/>
      <c r="R109" s="4"/>
      <c r="S109" s="4"/>
      <c r="T109" s="4"/>
      <c r="U109" s="4"/>
      <c r="V109" s="4"/>
      <c r="W109" s="4">
        <v>68.850960000000001</v>
      </c>
      <c r="X109" s="4">
        <v>1</v>
      </c>
      <c r="Y109" s="4">
        <v>68.850960000000001</v>
      </c>
      <c r="Z109" s="4"/>
      <c r="AA109" s="4"/>
      <c r="AB109" s="4"/>
    </row>
    <row r="110" spans="1:28" x14ac:dyDescent="0.2">
      <c r="A110" s="4">
        <v>50</v>
      </c>
      <c r="B110" s="4">
        <v>0</v>
      </c>
      <c r="C110" s="4">
        <v>0</v>
      </c>
      <c r="D110" s="4">
        <v>1</v>
      </c>
      <c r="E110" s="4">
        <v>209</v>
      </c>
      <c r="F110" s="4">
        <f>ROUND(Source!W86,O110)</f>
        <v>0</v>
      </c>
      <c r="G110" s="4" t="s">
        <v>286</v>
      </c>
      <c r="H110" s="4" t="s">
        <v>287</v>
      </c>
      <c r="I110" s="4"/>
      <c r="J110" s="4"/>
      <c r="K110" s="4">
        <v>209</v>
      </c>
      <c r="L110" s="4">
        <v>23</v>
      </c>
      <c r="M110" s="4">
        <v>3</v>
      </c>
      <c r="N110" s="4" t="s">
        <v>6</v>
      </c>
      <c r="O110" s="4">
        <v>2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8" x14ac:dyDescent="0.2">
      <c r="A111" s="4">
        <v>50</v>
      </c>
      <c r="B111" s="4">
        <v>0</v>
      </c>
      <c r="C111" s="4">
        <v>0</v>
      </c>
      <c r="D111" s="4">
        <v>1</v>
      </c>
      <c r="E111" s="4">
        <v>233</v>
      </c>
      <c r="F111" s="4">
        <f>ROUND(Source!BD86,O111)</f>
        <v>0</v>
      </c>
      <c r="G111" s="4" t="s">
        <v>288</v>
      </c>
      <c r="H111" s="4" t="s">
        <v>289</v>
      </c>
      <c r="I111" s="4"/>
      <c r="J111" s="4"/>
      <c r="K111" s="4">
        <v>233</v>
      </c>
      <c r="L111" s="4">
        <v>24</v>
      </c>
      <c r="M111" s="4">
        <v>3</v>
      </c>
      <c r="N111" s="4" t="s">
        <v>6</v>
      </c>
      <c r="O111" s="4">
        <v>2</v>
      </c>
      <c r="P111" s="4"/>
      <c r="Q111" s="4"/>
      <c r="R111" s="4"/>
      <c r="S111" s="4"/>
      <c r="T111" s="4"/>
      <c r="U111" s="4"/>
      <c r="V111" s="4"/>
      <c r="W111" s="4">
        <v>0</v>
      </c>
      <c r="X111" s="4">
        <v>1</v>
      </c>
      <c r="Y111" s="4">
        <v>0</v>
      </c>
      <c r="Z111" s="4"/>
      <c r="AA111" s="4"/>
      <c r="AB111" s="4"/>
    </row>
    <row r="112" spans="1:28" x14ac:dyDescent="0.2">
      <c r="A112" s="4">
        <v>50</v>
      </c>
      <c r="B112" s="4">
        <v>0</v>
      </c>
      <c r="C112" s="4">
        <v>0</v>
      </c>
      <c r="D112" s="4">
        <v>1</v>
      </c>
      <c r="E112" s="4">
        <v>210</v>
      </c>
      <c r="F112" s="4">
        <f>ROUND(Source!X86,O112)</f>
        <v>31635.79</v>
      </c>
      <c r="G112" s="4" t="s">
        <v>290</v>
      </c>
      <c r="H112" s="4" t="s">
        <v>291</v>
      </c>
      <c r="I112" s="4"/>
      <c r="J112" s="4"/>
      <c r="K112" s="4">
        <v>210</v>
      </c>
      <c r="L112" s="4">
        <v>25</v>
      </c>
      <c r="M112" s="4">
        <v>3</v>
      </c>
      <c r="N112" s="4" t="s">
        <v>6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31635.79</v>
      </c>
      <c r="X112" s="4">
        <v>1</v>
      </c>
      <c r="Y112" s="4">
        <v>31635.79</v>
      </c>
      <c r="Z112" s="4"/>
      <c r="AA112" s="4"/>
      <c r="AB112" s="4"/>
    </row>
    <row r="113" spans="1:206" x14ac:dyDescent="0.2">
      <c r="A113" s="4">
        <v>50</v>
      </c>
      <c r="B113" s="4">
        <v>0</v>
      </c>
      <c r="C113" s="4">
        <v>0</v>
      </c>
      <c r="D113" s="4">
        <v>1</v>
      </c>
      <c r="E113" s="4">
        <v>211</v>
      </c>
      <c r="F113" s="4">
        <f>ROUND(Source!Y86,O113)</f>
        <v>16299.19</v>
      </c>
      <c r="G113" s="4" t="s">
        <v>292</v>
      </c>
      <c r="H113" s="4" t="s">
        <v>293</v>
      </c>
      <c r="I113" s="4"/>
      <c r="J113" s="4"/>
      <c r="K113" s="4">
        <v>211</v>
      </c>
      <c r="L113" s="4">
        <v>26</v>
      </c>
      <c r="M113" s="4">
        <v>3</v>
      </c>
      <c r="N113" s="4" t="s">
        <v>6</v>
      </c>
      <c r="O113" s="4">
        <v>2</v>
      </c>
      <c r="P113" s="4"/>
      <c r="Q113" s="4"/>
      <c r="R113" s="4"/>
      <c r="S113" s="4"/>
      <c r="T113" s="4"/>
      <c r="U113" s="4"/>
      <c r="V113" s="4"/>
      <c r="W113" s="4">
        <v>16299.19</v>
      </c>
      <c r="X113" s="4">
        <v>1</v>
      </c>
      <c r="Y113" s="4">
        <v>16299.19</v>
      </c>
      <c r="Z113" s="4"/>
      <c r="AA113" s="4"/>
      <c r="AB113" s="4"/>
    </row>
    <row r="114" spans="1:206" x14ac:dyDescent="0.2">
      <c r="A114" s="4">
        <v>50</v>
      </c>
      <c r="B114" s="4">
        <v>0</v>
      </c>
      <c r="C114" s="4">
        <v>0</v>
      </c>
      <c r="D114" s="4">
        <v>1</v>
      </c>
      <c r="E114" s="4">
        <v>224</v>
      </c>
      <c r="F114" s="4">
        <f>ROUND(Source!AR86,O114)</f>
        <v>893189.79</v>
      </c>
      <c r="G114" s="4" t="s">
        <v>294</v>
      </c>
      <c r="H114" s="4" t="s">
        <v>295</v>
      </c>
      <c r="I114" s="4"/>
      <c r="J114" s="4"/>
      <c r="K114" s="4">
        <v>224</v>
      </c>
      <c r="L114" s="4">
        <v>27</v>
      </c>
      <c r="M114" s="4">
        <v>3</v>
      </c>
      <c r="N114" s="4" t="s">
        <v>6</v>
      </c>
      <c r="O114" s="4">
        <v>2</v>
      </c>
      <c r="P114" s="4"/>
      <c r="Q114" s="4"/>
      <c r="R114" s="4"/>
      <c r="S114" s="4"/>
      <c r="T114" s="4"/>
      <c r="U114" s="4"/>
      <c r="V114" s="4"/>
      <c r="W114" s="4">
        <v>893189.79</v>
      </c>
      <c r="X114" s="4">
        <v>1</v>
      </c>
      <c r="Y114" s="4">
        <v>893189.79</v>
      </c>
      <c r="Z114" s="4"/>
      <c r="AA114" s="4"/>
      <c r="AB114" s="4"/>
    </row>
    <row r="116" spans="1:206" x14ac:dyDescent="0.2">
      <c r="A116" s="2">
        <v>51</v>
      </c>
      <c r="B116" s="2">
        <f>B12</f>
        <v>170</v>
      </c>
      <c r="C116" s="2">
        <f>A12</f>
        <v>1</v>
      </c>
      <c r="D116" s="2">
        <f>ROW(A12)</f>
        <v>12</v>
      </c>
      <c r="E116" s="2"/>
      <c r="F116" s="2" t="str">
        <f>IF(F12&lt;&gt;"",F12,"")</f>
        <v>Новый объект_(Копия)_(Копия)_(Копия)</v>
      </c>
      <c r="G116" s="2" t="str">
        <f>IF(G12&lt;&gt;"",G12,"")</f>
        <v>Работы по монтажу системы уличного видеонаблюдения ограждения и системы охранной сигнализации со стороны Рублевского шоссе_(вар.2)</v>
      </c>
      <c r="H116" s="2">
        <v>0</v>
      </c>
      <c r="I116" s="2"/>
      <c r="J116" s="2"/>
      <c r="K116" s="2"/>
      <c r="L116" s="2"/>
      <c r="M116" s="2"/>
      <c r="N116" s="2"/>
      <c r="O116" s="2">
        <f t="shared" ref="O116:T116" si="94">ROUND(O86,2)</f>
        <v>845254.81</v>
      </c>
      <c r="P116" s="2">
        <f t="shared" si="94"/>
        <v>800056.04</v>
      </c>
      <c r="Q116" s="2">
        <f t="shared" si="94"/>
        <v>10748.76</v>
      </c>
      <c r="R116" s="2">
        <f t="shared" si="94"/>
        <v>812.04</v>
      </c>
      <c r="S116" s="2">
        <f t="shared" si="94"/>
        <v>34450.01</v>
      </c>
      <c r="T116" s="2">
        <f t="shared" si="94"/>
        <v>0</v>
      </c>
      <c r="U116" s="2">
        <f>U86</f>
        <v>3230.1858799999995</v>
      </c>
      <c r="V116" s="2">
        <f>V86</f>
        <v>68.850960000000001</v>
      </c>
      <c r="W116" s="2">
        <f>ROUND(W86,2)</f>
        <v>0</v>
      </c>
      <c r="X116" s="2">
        <f>ROUND(X86,2)</f>
        <v>31635.79</v>
      </c>
      <c r="Y116" s="2">
        <f>ROUND(Y86,2)</f>
        <v>16299.19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>
        <f t="shared" ref="AO116:BD116" si="95">ROUND(AO86,2)</f>
        <v>0</v>
      </c>
      <c r="AP116" s="2">
        <f t="shared" si="95"/>
        <v>636471.86</v>
      </c>
      <c r="AQ116" s="2">
        <f t="shared" si="95"/>
        <v>0</v>
      </c>
      <c r="AR116" s="2">
        <f t="shared" si="95"/>
        <v>893189.79</v>
      </c>
      <c r="AS116" s="2">
        <f t="shared" si="95"/>
        <v>0</v>
      </c>
      <c r="AT116" s="2">
        <f t="shared" si="95"/>
        <v>238248.19</v>
      </c>
      <c r="AU116" s="2">
        <f t="shared" si="95"/>
        <v>17882.669999999998</v>
      </c>
      <c r="AV116" s="2">
        <f t="shared" si="95"/>
        <v>800056.04</v>
      </c>
      <c r="AW116" s="2">
        <f t="shared" si="95"/>
        <v>163584.18</v>
      </c>
      <c r="AX116" s="2">
        <f t="shared" si="95"/>
        <v>0</v>
      </c>
      <c r="AY116" s="2">
        <f t="shared" si="95"/>
        <v>163584.18</v>
      </c>
      <c r="AZ116" s="2">
        <f t="shared" si="95"/>
        <v>636471.86</v>
      </c>
      <c r="BA116" s="2">
        <f t="shared" si="95"/>
        <v>0</v>
      </c>
      <c r="BB116" s="2">
        <f t="shared" si="95"/>
        <v>0</v>
      </c>
      <c r="BC116" s="2">
        <f t="shared" si="95"/>
        <v>0</v>
      </c>
      <c r="BD116" s="2">
        <f t="shared" si="95"/>
        <v>0</v>
      </c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>
        <v>0</v>
      </c>
    </row>
    <row r="118" spans="1:206" x14ac:dyDescent="0.2">
      <c r="A118" s="4">
        <v>50</v>
      </c>
      <c r="B118" s="4">
        <v>0</v>
      </c>
      <c r="C118" s="4">
        <v>0</v>
      </c>
      <c r="D118" s="4">
        <v>1</v>
      </c>
      <c r="E118" s="4">
        <v>201</v>
      </c>
      <c r="F118" s="4">
        <f>ROUND(Source!O116,O118)</f>
        <v>845254.81</v>
      </c>
      <c r="G118" s="4" t="s">
        <v>242</v>
      </c>
      <c r="H118" s="4" t="s">
        <v>243</v>
      </c>
      <c r="I118" s="4"/>
      <c r="J118" s="4"/>
      <c r="K118" s="4">
        <v>201</v>
      </c>
      <c r="L118" s="4">
        <v>1</v>
      </c>
      <c r="M118" s="4">
        <v>3</v>
      </c>
      <c r="N118" s="4" t="s">
        <v>6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845254.81</v>
      </c>
      <c r="X118" s="4">
        <v>1</v>
      </c>
      <c r="Y118" s="4">
        <v>845254.81</v>
      </c>
      <c r="Z118" s="4"/>
      <c r="AA118" s="4"/>
      <c r="AB118" s="4"/>
    </row>
    <row r="119" spans="1:206" x14ac:dyDescent="0.2">
      <c r="A119" s="4">
        <v>50</v>
      </c>
      <c r="B119" s="4">
        <v>0</v>
      </c>
      <c r="C119" s="4">
        <v>0</v>
      </c>
      <c r="D119" s="4">
        <v>1</v>
      </c>
      <c r="E119" s="4">
        <v>202</v>
      </c>
      <c r="F119" s="4">
        <f>ROUND(Source!P116,O119)</f>
        <v>800056.04</v>
      </c>
      <c r="G119" s="4" t="s">
        <v>244</v>
      </c>
      <c r="H119" s="4" t="s">
        <v>245</v>
      </c>
      <c r="I119" s="4"/>
      <c r="J119" s="4"/>
      <c r="K119" s="4">
        <v>202</v>
      </c>
      <c r="L119" s="4">
        <v>2</v>
      </c>
      <c r="M119" s="4">
        <v>3</v>
      </c>
      <c r="N119" s="4" t="s">
        <v>6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800056.04</v>
      </c>
      <c r="X119" s="4">
        <v>1</v>
      </c>
      <c r="Y119" s="4">
        <v>800056.04</v>
      </c>
      <c r="Z119" s="4"/>
      <c r="AA119" s="4"/>
      <c r="AB119" s="4"/>
    </row>
    <row r="120" spans="1:206" x14ac:dyDescent="0.2">
      <c r="A120" s="4">
        <v>50</v>
      </c>
      <c r="B120" s="4">
        <v>0</v>
      </c>
      <c r="C120" s="4">
        <v>0</v>
      </c>
      <c r="D120" s="4">
        <v>1</v>
      </c>
      <c r="E120" s="4">
        <v>222</v>
      </c>
      <c r="F120" s="4">
        <f>ROUND(Source!AO116,O120)</f>
        <v>0</v>
      </c>
      <c r="G120" s="4" t="s">
        <v>246</v>
      </c>
      <c r="H120" s="4" t="s">
        <v>247</v>
      </c>
      <c r="I120" s="4"/>
      <c r="J120" s="4"/>
      <c r="K120" s="4">
        <v>222</v>
      </c>
      <c r="L120" s="4">
        <v>3</v>
      </c>
      <c r="M120" s="4">
        <v>3</v>
      </c>
      <c r="N120" s="4" t="s">
        <v>6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0</v>
      </c>
      <c r="X120" s="4">
        <v>1</v>
      </c>
      <c r="Y120" s="4">
        <v>0</v>
      </c>
      <c r="Z120" s="4"/>
      <c r="AA120" s="4"/>
      <c r="AB120" s="4"/>
    </row>
    <row r="121" spans="1:206" x14ac:dyDescent="0.2">
      <c r="A121" s="4">
        <v>50</v>
      </c>
      <c r="B121" s="4">
        <v>0</v>
      </c>
      <c r="C121" s="4">
        <v>0</v>
      </c>
      <c r="D121" s="4">
        <v>1</v>
      </c>
      <c r="E121" s="4">
        <v>225</v>
      </c>
      <c r="F121" s="4">
        <f>ROUND(Source!AV116,O121)</f>
        <v>800056.04</v>
      </c>
      <c r="G121" s="4" t="s">
        <v>248</v>
      </c>
      <c r="H121" s="4" t="s">
        <v>249</v>
      </c>
      <c r="I121" s="4"/>
      <c r="J121" s="4"/>
      <c r="K121" s="4">
        <v>225</v>
      </c>
      <c r="L121" s="4">
        <v>4</v>
      </c>
      <c r="M121" s="4">
        <v>3</v>
      </c>
      <c r="N121" s="4" t="s">
        <v>6</v>
      </c>
      <c r="O121" s="4">
        <v>2</v>
      </c>
      <c r="P121" s="4"/>
      <c r="Q121" s="4"/>
      <c r="R121" s="4"/>
      <c r="S121" s="4"/>
      <c r="T121" s="4"/>
      <c r="U121" s="4"/>
      <c r="V121" s="4"/>
      <c r="W121" s="4">
        <v>800056.04</v>
      </c>
      <c r="X121" s="4">
        <v>1</v>
      </c>
      <c r="Y121" s="4">
        <v>800056.04</v>
      </c>
      <c r="Z121" s="4"/>
      <c r="AA121" s="4"/>
      <c r="AB121" s="4"/>
    </row>
    <row r="122" spans="1:206" x14ac:dyDescent="0.2">
      <c r="A122" s="4">
        <v>50</v>
      </c>
      <c r="B122" s="4">
        <v>0</v>
      </c>
      <c r="C122" s="4">
        <v>0</v>
      </c>
      <c r="D122" s="4">
        <v>1</v>
      </c>
      <c r="E122" s="4">
        <v>226</v>
      </c>
      <c r="F122" s="4">
        <f>ROUND(Source!AW116,O122)</f>
        <v>163584.18</v>
      </c>
      <c r="G122" s="4" t="s">
        <v>250</v>
      </c>
      <c r="H122" s="4" t="s">
        <v>251</v>
      </c>
      <c r="I122" s="4"/>
      <c r="J122" s="4"/>
      <c r="K122" s="4">
        <v>226</v>
      </c>
      <c r="L122" s="4">
        <v>5</v>
      </c>
      <c r="M122" s="4">
        <v>3</v>
      </c>
      <c r="N122" s="4" t="s">
        <v>6</v>
      </c>
      <c r="O122" s="4">
        <v>2</v>
      </c>
      <c r="P122" s="4"/>
      <c r="Q122" s="4"/>
      <c r="R122" s="4"/>
      <c r="S122" s="4"/>
      <c r="T122" s="4"/>
      <c r="U122" s="4"/>
      <c r="V122" s="4"/>
      <c r="W122" s="4">
        <v>163584.18</v>
      </c>
      <c r="X122" s="4">
        <v>1</v>
      </c>
      <c r="Y122" s="4">
        <v>163584.18</v>
      </c>
      <c r="Z122" s="4"/>
      <c r="AA122" s="4"/>
      <c r="AB122" s="4"/>
    </row>
    <row r="123" spans="1:206" x14ac:dyDescent="0.2">
      <c r="A123" s="4">
        <v>50</v>
      </c>
      <c r="B123" s="4">
        <v>0</v>
      </c>
      <c r="C123" s="4">
        <v>0</v>
      </c>
      <c r="D123" s="4">
        <v>1</v>
      </c>
      <c r="E123" s="4">
        <v>227</v>
      </c>
      <c r="F123" s="4">
        <f>ROUND(Source!AX116,O123)</f>
        <v>0</v>
      </c>
      <c r="G123" s="4" t="s">
        <v>252</v>
      </c>
      <c r="H123" s="4" t="s">
        <v>253</v>
      </c>
      <c r="I123" s="4"/>
      <c r="J123" s="4"/>
      <c r="K123" s="4">
        <v>227</v>
      </c>
      <c r="L123" s="4">
        <v>6</v>
      </c>
      <c r="M123" s="4">
        <v>3</v>
      </c>
      <c r="N123" s="4" t="s">
        <v>6</v>
      </c>
      <c r="O123" s="4">
        <v>2</v>
      </c>
      <c r="P123" s="4"/>
      <c r="Q123" s="4"/>
      <c r="R123" s="4"/>
      <c r="S123" s="4"/>
      <c r="T123" s="4"/>
      <c r="U123" s="4"/>
      <c r="V123" s="4"/>
      <c r="W123" s="4">
        <v>0</v>
      </c>
      <c r="X123" s="4">
        <v>1</v>
      </c>
      <c r="Y123" s="4">
        <v>0</v>
      </c>
      <c r="Z123" s="4"/>
      <c r="AA123" s="4"/>
      <c r="AB123" s="4"/>
    </row>
    <row r="124" spans="1:206" x14ac:dyDescent="0.2">
      <c r="A124" s="4">
        <v>50</v>
      </c>
      <c r="B124" s="4">
        <v>0</v>
      </c>
      <c r="C124" s="4">
        <v>0</v>
      </c>
      <c r="D124" s="4">
        <v>1</v>
      </c>
      <c r="E124" s="4">
        <v>228</v>
      </c>
      <c r="F124" s="4">
        <f>ROUND(Source!AY116,O124)</f>
        <v>163584.18</v>
      </c>
      <c r="G124" s="4" t="s">
        <v>254</v>
      </c>
      <c r="H124" s="4" t="s">
        <v>255</v>
      </c>
      <c r="I124" s="4"/>
      <c r="J124" s="4"/>
      <c r="K124" s="4">
        <v>228</v>
      </c>
      <c r="L124" s="4">
        <v>7</v>
      </c>
      <c r="M124" s="4">
        <v>3</v>
      </c>
      <c r="N124" s="4" t="s">
        <v>6</v>
      </c>
      <c r="O124" s="4">
        <v>2</v>
      </c>
      <c r="P124" s="4"/>
      <c r="Q124" s="4"/>
      <c r="R124" s="4"/>
      <c r="S124" s="4"/>
      <c r="T124" s="4"/>
      <c r="U124" s="4"/>
      <c r="V124" s="4"/>
      <c r="W124" s="4">
        <v>163584.18</v>
      </c>
      <c r="X124" s="4">
        <v>1</v>
      </c>
      <c r="Y124" s="4">
        <v>163584.18</v>
      </c>
      <c r="Z124" s="4"/>
      <c r="AA124" s="4"/>
      <c r="AB124" s="4"/>
    </row>
    <row r="125" spans="1:206" x14ac:dyDescent="0.2">
      <c r="A125" s="4">
        <v>50</v>
      </c>
      <c r="B125" s="4">
        <v>0</v>
      </c>
      <c r="C125" s="4">
        <v>0</v>
      </c>
      <c r="D125" s="4">
        <v>1</v>
      </c>
      <c r="E125" s="4">
        <v>216</v>
      </c>
      <c r="F125" s="4">
        <f>ROUND(Source!AP116,O125)</f>
        <v>636471.86</v>
      </c>
      <c r="G125" s="4" t="s">
        <v>256</v>
      </c>
      <c r="H125" s="4" t="s">
        <v>257</v>
      </c>
      <c r="I125" s="4"/>
      <c r="J125" s="4"/>
      <c r="K125" s="4">
        <v>216</v>
      </c>
      <c r="L125" s="4">
        <v>8</v>
      </c>
      <c r="M125" s="4">
        <v>3</v>
      </c>
      <c r="N125" s="4" t="s">
        <v>6</v>
      </c>
      <c r="O125" s="4">
        <v>2</v>
      </c>
      <c r="P125" s="4"/>
      <c r="Q125" s="4"/>
      <c r="R125" s="4"/>
      <c r="S125" s="4"/>
      <c r="T125" s="4"/>
      <c r="U125" s="4"/>
      <c r="V125" s="4"/>
      <c r="W125" s="4">
        <v>636471.86</v>
      </c>
      <c r="X125" s="4">
        <v>1</v>
      </c>
      <c r="Y125" s="4">
        <v>636471.86</v>
      </c>
      <c r="Z125" s="4"/>
      <c r="AA125" s="4"/>
      <c r="AB125" s="4"/>
    </row>
    <row r="126" spans="1:206" x14ac:dyDescent="0.2">
      <c r="A126" s="4">
        <v>50</v>
      </c>
      <c r="B126" s="4">
        <v>0</v>
      </c>
      <c r="C126" s="4">
        <v>0</v>
      </c>
      <c r="D126" s="4">
        <v>1</v>
      </c>
      <c r="E126" s="4">
        <v>223</v>
      </c>
      <c r="F126" s="4">
        <f>ROUND(Source!AQ116,O126)</f>
        <v>0</v>
      </c>
      <c r="G126" s="4" t="s">
        <v>258</v>
      </c>
      <c r="H126" s="4" t="s">
        <v>259</v>
      </c>
      <c r="I126" s="4"/>
      <c r="J126" s="4"/>
      <c r="K126" s="4">
        <v>223</v>
      </c>
      <c r="L126" s="4">
        <v>9</v>
      </c>
      <c r="M126" s="4">
        <v>3</v>
      </c>
      <c r="N126" s="4" t="s">
        <v>6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0</v>
      </c>
      <c r="X126" s="4">
        <v>1</v>
      </c>
      <c r="Y126" s="4">
        <v>0</v>
      </c>
      <c r="Z126" s="4"/>
      <c r="AA126" s="4"/>
      <c r="AB126" s="4"/>
    </row>
    <row r="127" spans="1:206" x14ac:dyDescent="0.2">
      <c r="A127" s="4">
        <v>50</v>
      </c>
      <c r="B127" s="4">
        <v>0</v>
      </c>
      <c r="C127" s="4">
        <v>0</v>
      </c>
      <c r="D127" s="4">
        <v>1</v>
      </c>
      <c r="E127" s="4">
        <v>229</v>
      </c>
      <c r="F127" s="4">
        <f>ROUND(Source!AZ116,O127)</f>
        <v>636471.86</v>
      </c>
      <c r="G127" s="4" t="s">
        <v>260</v>
      </c>
      <c r="H127" s="4" t="s">
        <v>261</v>
      </c>
      <c r="I127" s="4"/>
      <c r="J127" s="4"/>
      <c r="K127" s="4">
        <v>229</v>
      </c>
      <c r="L127" s="4">
        <v>10</v>
      </c>
      <c r="M127" s="4">
        <v>3</v>
      </c>
      <c r="N127" s="4" t="s">
        <v>6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636471.86</v>
      </c>
      <c r="X127" s="4">
        <v>1</v>
      </c>
      <c r="Y127" s="4">
        <v>636471.86</v>
      </c>
      <c r="Z127" s="4"/>
      <c r="AA127" s="4"/>
      <c r="AB127" s="4"/>
    </row>
    <row r="128" spans="1:206" x14ac:dyDescent="0.2">
      <c r="A128" s="4">
        <v>50</v>
      </c>
      <c r="B128" s="4">
        <v>0</v>
      </c>
      <c r="C128" s="4">
        <v>0</v>
      </c>
      <c r="D128" s="4">
        <v>1</v>
      </c>
      <c r="E128" s="4">
        <v>203</v>
      </c>
      <c r="F128" s="4">
        <f>ROUND(Source!Q116,O128)</f>
        <v>10748.76</v>
      </c>
      <c r="G128" s="4" t="s">
        <v>262</v>
      </c>
      <c r="H128" s="4" t="s">
        <v>263</v>
      </c>
      <c r="I128" s="4"/>
      <c r="J128" s="4"/>
      <c r="K128" s="4">
        <v>203</v>
      </c>
      <c r="L128" s="4">
        <v>11</v>
      </c>
      <c r="M128" s="4">
        <v>3</v>
      </c>
      <c r="N128" s="4" t="s">
        <v>6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10748.76</v>
      </c>
      <c r="X128" s="4">
        <v>1</v>
      </c>
      <c r="Y128" s="4">
        <v>10748.76</v>
      </c>
      <c r="Z128" s="4"/>
      <c r="AA128" s="4"/>
      <c r="AB128" s="4"/>
    </row>
    <row r="129" spans="1:28" x14ac:dyDescent="0.2">
      <c r="A129" s="4">
        <v>50</v>
      </c>
      <c r="B129" s="4">
        <v>0</v>
      </c>
      <c r="C129" s="4">
        <v>0</v>
      </c>
      <c r="D129" s="4">
        <v>1</v>
      </c>
      <c r="E129" s="4">
        <v>231</v>
      </c>
      <c r="F129" s="4">
        <f>ROUND(Source!BB116,O129)</f>
        <v>0</v>
      </c>
      <c r="G129" s="4" t="s">
        <v>264</v>
      </c>
      <c r="H129" s="4" t="s">
        <v>265</v>
      </c>
      <c r="I129" s="4"/>
      <c r="J129" s="4"/>
      <c r="K129" s="4">
        <v>231</v>
      </c>
      <c r="L129" s="4">
        <v>12</v>
      </c>
      <c r="M129" s="4">
        <v>3</v>
      </c>
      <c r="N129" s="4" t="s">
        <v>6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0</v>
      </c>
      <c r="X129" s="4">
        <v>1</v>
      </c>
      <c r="Y129" s="4">
        <v>0</v>
      </c>
      <c r="Z129" s="4"/>
      <c r="AA129" s="4"/>
      <c r="AB129" s="4"/>
    </row>
    <row r="130" spans="1:28" x14ac:dyDescent="0.2">
      <c r="A130" s="4">
        <v>50</v>
      </c>
      <c r="B130" s="4">
        <v>0</v>
      </c>
      <c r="C130" s="4">
        <v>0</v>
      </c>
      <c r="D130" s="4">
        <v>1</v>
      </c>
      <c r="E130" s="4">
        <v>204</v>
      </c>
      <c r="F130" s="4">
        <f>ROUND(Source!R116,O130)</f>
        <v>812.04</v>
      </c>
      <c r="G130" s="4" t="s">
        <v>266</v>
      </c>
      <c r="H130" s="4" t="s">
        <v>267</v>
      </c>
      <c r="I130" s="4"/>
      <c r="J130" s="4"/>
      <c r="K130" s="4">
        <v>204</v>
      </c>
      <c r="L130" s="4">
        <v>13</v>
      </c>
      <c r="M130" s="4">
        <v>3</v>
      </c>
      <c r="N130" s="4" t="s">
        <v>6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812.04</v>
      </c>
      <c r="X130" s="4">
        <v>1</v>
      </c>
      <c r="Y130" s="4">
        <v>812.04</v>
      </c>
      <c r="Z130" s="4"/>
      <c r="AA130" s="4"/>
      <c r="AB130" s="4"/>
    </row>
    <row r="131" spans="1:28" x14ac:dyDescent="0.2">
      <c r="A131" s="4">
        <v>50</v>
      </c>
      <c r="B131" s="4">
        <v>0</v>
      </c>
      <c r="C131" s="4">
        <v>0</v>
      </c>
      <c r="D131" s="4">
        <v>1</v>
      </c>
      <c r="E131" s="4">
        <v>205</v>
      </c>
      <c r="F131" s="4">
        <f>ROUND(Source!S116,O131)</f>
        <v>34450.01</v>
      </c>
      <c r="G131" s="4" t="s">
        <v>268</v>
      </c>
      <c r="H131" s="4" t="s">
        <v>269</v>
      </c>
      <c r="I131" s="4"/>
      <c r="J131" s="4"/>
      <c r="K131" s="4">
        <v>205</v>
      </c>
      <c r="L131" s="4">
        <v>14</v>
      </c>
      <c r="M131" s="4">
        <v>3</v>
      </c>
      <c r="N131" s="4" t="s">
        <v>6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34450.01</v>
      </c>
      <c r="X131" s="4">
        <v>1</v>
      </c>
      <c r="Y131" s="4">
        <v>34450.01</v>
      </c>
      <c r="Z131" s="4"/>
      <c r="AA131" s="4"/>
      <c r="AB131" s="4"/>
    </row>
    <row r="132" spans="1:28" x14ac:dyDescent="0.2">
      <c r="A132" s="4">
        <v>50</v>
      </c>
      <c r="B132" s="4">
        <v>0</v>
      </c>
      <c r="C132" s="4">
        <v>0</v>
      </c>
      <c r="D132" s="4">
        <v>1</v>
      </c>
      <c r="E132" s="4">
        <v>232</v>
      </c>
      <c r="F132" s="4">
        <f>ROUND(Source!BC116,O132)</f>
        <v>0</v>
      </c>
      <c r="G132" s="4" t="s">
        <v>270</v>
      </c>
      <c r="H132" s="4" t="s">
        <v>271</v>
      </c>
      <c r="I132" s="4"/>
      <c r="J132" s="4"/>
      <c r="K132" s="4">
        <v>232</v>
      </c>
      <c r="L132" s="4">
        <v>15</v>
      </c>
      <c r="M132" s="4">
        <v>3</v>
      </c>
      <c r="N132" s="4" t="s">
        <v>6</v>
      </c>
      <c r="O132" s="4">
        <v>2</v>
      </c>
      <c r="P132" s="4"/>
      <c r="Q132" s="4"/>
      <c r="R132" s="4"/>
      <c r="S132" s="4"/>
      <c r="T132" s="4"/>
      <c r="U132" s="4"/>
      <c r="V132" s="4"/>
      <c r="W132" s="4">
        <v>0</v>
      </c>
      <c r="X132" s="4">
        <v>1</v>
      </c>
      <c r="Y132" s="4">
        <v>0</v>
      </c>
      <c r="Z132" s="4"/>
      <c r="AA132" s="4"/>
      <c r="AB132" s="4"/>
    </row>
    <row r="133" spans="1:28" x14ac:dyDescent="0.2">
      <c r="A133" s="4">
        <v>50</v>
      </c>
      <c r="B133" s="4">
        <v>0</v>
      </c>
      <c r="C133" s="4">
        <v>0</v>
      </c>
      <c r="D133" s="4">
        <v>1</v>
      </c>
      <c r="E133" s="4">
        <v>214</v>
      </c>
      <c r="F133" s="4">
        <f>ROUND(Source!AS116,O133)</f>
        <v>0</v>
      </c>
      <c r="G133" s="4" t="s">
        <v>272</v>
      </c>
      <c r="H133" s="4" t="s">
        <v>273</v>
      </c>
      <c r="I133" s="4"/>
      <c r="J133" s="4"/>
      <c r="K133" s="4">
        <v>214</v>
      </c>
      <c r="L133" s="4">
        <v>16</v>
      </c>
      <c r="M133" s="4">
        <v>3</v>
      </c>
      <c r="N133" s="4" t="s">
        <v>6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0</v>
      </c>
      <c r="X133" s="4">
        <v>1</v>
      </c>
      <c r="Y133" s="4">
        <v>0</v>
      </c>
      <c r="Z133" s="4"/>
      <c r="AA133" s="4"/>
      <c r="AB133" s="4"/>
    </row>
    <row r="134" spans="1:28" x14ac:dyDescent="0.2">
      <c r="A134" s="4">
        <v>50</v>
      </c>
      <c r="B134" s="4">
        <v>0</v>
      </c>
      <c r="C134" s="4">
        <v>0</v>
      </c>
      <c r="D134" s="4">
        <v>1</v>
      </c>
      <c r="E134" s="4">
        <v>215</v>
      </c>
      <c r="F134" s="4">
        <f>ROUND(Source!AT116,O134)</f>
        <v>238248.19</v>
      </c>
      <c r="G134" s="4" t="s">
        <v>274</v>
      </c>
      <c r="H134" s="4" t="s">
        <v>275</v>
      </c>
      <c r="I134" s="4"/>
      <c r="J134" s="4"/>
      <c r="K134" s="4">
        <v>215</v>
      </c>
      <c r="L134" s="4">
        <v>17</v>
      </c>
      <c r="M134" s="4">
        <v>3</v>
      </c>
      <c r="N134" s="4" t="s">
        <v>6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238248.19</v>
      </c>
      <c r="X134" s="4">
        <v>1</v>
      </c>
      <c r="Y134" s="4">
        <v>238248.19</v>
      </c>
      <c r="Z134" s="4"/>
      <c r="AA134" s="4"/>
      <c r="AB134" s="4"/>
    </row>
    <row r="135" spans="1:28" x14ac:dyDescent="0.2">
      <c r="A135" s="4">
        <v>50</v>
      </c>
      <c r="B135" s="4">
        <v>0</v>
      </c>
      <c r="C135" s="4">
        <v>0</v>
      </c>
      <c r="D135" s="4">
        <v>1</v>
      </c>
      <c r="E135" s="4">
        <v>217</v>
      </c>
      <c r="F135" s="4">
        <f>ROUND(Source!AU116,O135)</f>
        <v>17882.669999999998</v>
      </c>
      <c r="G135" s="4" t="s">
        <v>276</v>
      </c>
      <c r="H135" s="4" t="s">
        <v>277</v>
      </c>
      <c r="I135" s="4"/>
      <c r="J135" s="4"/>
      <c r="K135" s="4">
        <v>217</v>
      </c>
      <c r="L135" s="4">
        <v>18</v>
      </c>
      <c r="M135" s="4">
        <v>3</v>
      </c>
      <c r="N135" s="4" t="s">
        <v>6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17882.669999999998</v>
      </c>
      <c r="X135" s="4">
        <v>1</v>
      </c>
      <c r="Y135" s="4">
        <v>17882.669999999998</v>
      </c>
      <c r="Z135" s="4"/>
      <c r="AA135" s="4"/>
      <c r="AB135" s="4"/>
    </row>
    <row r="136" spans="1:28" x14ac:dyDescent="0.2">
      <c r="A136" s="4">
        <v>50</v>
      </c>
      <c r="B136" s="4">
        <v>0</v>
      </c>
      <c r="C136" s="4">
        <v>0</v>
      </c>
      <c r="D136" s="4">
        <v>1</v>
      </c>
      <c r="E136" s="4">
        <v>230</v>
      </c>
      <c r="F136" s="4">
        <f>ROUND(Source!BA116,O136)</f>
        <v>0</v>
      </c>
      <c r="G136" s="4" t="s">
        <v>278</v>
      </c>
      <c r="H136" s="4" t="s">
        <v>279</v>
      </c>
      <c r="I136" s="4"/>
      <c r="J136" s="4"/>
      <c r="K136" s="4">
        <v>230</v>
      </c>
      <c r="L136" s="4">
        <v>19</v>
      </c>
      <c r="M136" s="4">
        <v>3</v>
      </c>
      <c r="N136" s="4" t="s">
        <v>6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0</v>
      </c>
      <c r="X136" s="4">
        <v>1</v>
      </c>
      <c r="Y136" s="4">
        <v>0</v>
      </c>
      <c r="Z136" s="4"/>
      <c r="AA136" s="4"/>
      <c r="AB136" s="4"/>
    </row>
    <row r="137" spans="1:28" x14ac:dyDescent="0.2">
      <c r="A137" s="4">
        <v>50</v>
      </c>
      <c r="B137" s="4">
        <v>0</v>
      </c>
      <c r="C137" s="4">
        <v>0</v>
      </c>
      <c r="D137" s="4">
        <v>1</v>
      </c>
      <c r="E137" s="4">
        <v>206</v>
      </c>
      <c r="F137" s="4">
        <f>ROUND(Source!T116,O137)</f>
        <v>0</v>
      </c>
      <c r="G137" s="4" t="s">
        <v>280</v>
      </c>
      <c r="H137" s="4" t="s">
        <v>281</v>
      </c>
      <c r="I137" s="4"/>
      <c r="J137" s="4"/>
      <c r="K137" s="4">
        <v>206</v>
      </c>
      <c r="L137" s="4">
        <v>20</v>
      </c>
      <c r="M137" s="4">
        <v>3</v>
      </c>
      <c r="N137" s="4" t="s">
        <v>6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0</v>
      </c>
      <c r="X137" s="4">
        <v>1</v>
      </c>
      <c r="Y137" s="4">
        <v>0</v>
      </c>
      <c r="Z137" s="4"/>
      <c r="AA137" s="4"/>
      <c r="AB137" s="4"/>
    </row>
    <row r="138" spans="1:28" x14ac:dyDescent="0.2">
      <c r="A138" s="4">
        <v>50</v>
      </c>
      <c r="B138" s="4">
        <v>0</v>
      </c>
      <c r="C138" s="4">
        <v>0</v>
      </c>
      <c r="D138" s="4">
        <v>1</v>
      </c>
      <c r="E138" s="4">
        <v>207</v>
      </c>
      <c r="F138" s="4">
        <f>Source!U116</f>
        <v>3230.1858799999995</v>
      </c>
      <c r="G138" s="4" t="s">
        <v>282</v>
      </c>
      <c r="H138" s="4" t="s">
        <v>283</v>
      </c>
      <c r="I138" s="4"/>
      <c r="J138" s="4"/>
      <c r="K138" s="4">
        <v>207</v>
      </c>
      <c r="L138" s="4">
        <v>21</v>
      </c>
      <c r="M138" s="4">
        <v>3</v>
      </c>
      <c r="N138" s="4" t="s">
        <v>6</v>
      </c>
      <c r="O138" s="4">
        <v>-1</v>
      </c>
      <c r="P138" s="4"/>
      <c r="Q138" s="4"/>
      <c r="R138" s="4"/>
      <c r="S138" s="4"/>
      <c r="T138" s="4"/>
      <c r="U138" s="4"/>
      <c r="V138" s="4"/>
      <c r="W138" s="4">
        <v>3230.18588</v>
      </c>
      <c r="X138" s="4">
        <v>1</v>
      </c>
      <c r="Y138" s="4">
        <v>3230.18588</v>
      </c>
      <c r="Z138" s="4"/>
      <c r="AA138" s="4"/>
      <c r="AB138" s="4"/>
    </row>
    <row r="139" spans="1:28" x14ac:dyDescent="0.2">
      <c r="A139" s="4">
        <v>50</v>
      </c>
      <c r="B139" s="4">
        <v>0</v>
      </c>
      <c r="C139" s="4">
        <v>0</v>
      </c>
      <c r="D139" s="4">
        <v>1</v>
      </c>
      <c r="E139" s="4">
        <v>208</v>
      </c>
      <c r="F139" s="4">
        <f>Source!V116</f>
        <v>68.850960000000001</v>
      </c>
      <c r="G139" s="4" t="s">
        <v>284</v>
      </c>
      <c r="H139" s="4" t="s">
        <v>285</v>
      </c>
      <c r="I139" s="4"/>
      <c r="J139" s="4"/>
      <c r="K139" s="4">
        <v>208</v>
      </c>
      <c r="L139" s="4">
        <v>22</v>
      </c>
      <c r="M139" s="4">
        <v>3</v>
      </c>
      <c r="N139" s="4" t="s">
        <v>6</v>
      </c>
      <c r="O139" s="4">
        <v>-1</v>
      </c>
      <c r="P139" s="4"/>
      <c r="Q139" s="4"/>
      <c r="R139" s="4"/>
      <c r="S139" s="4"/>
      <c r="T139" s="4"/>
      <c r="U139" s="4"/>
      <c r="V139" s="4"/>
      <c r="W139" s="4">
        <v>68.850960000000001</v>
      </c>
      <c r="X139" s="4">
        <v>1</v>
      </c>
      <c r="Y139" s="4">
        <v>68.850960000000001</v>
      </c>
      <c r="Z139" s="4"/>
      <c r="AA139" s="4"/>
      <c r="AB139" s="4"/>
    </row>
    <row r="140" spans="1:28" x14ac:dyDescent="0.2">
      <c r="A140" s="4">
        <v>50</v>
      </c>
      <c r="B140" s="4">
        <v>0</v>
      </c>
      <c r="C140" s="4">
        <v>0</v>
      </c>
      <c r="D140" s="4">
        <v>1</v>
      </c>
      <c r="E140" s="4">
        <v>209</v>
      </c>
      <c r="F140" s="4">
        <f>ROUND(Source!W116,O140)</f>
        <v>0</v>
      </c>
      <c r="G140" s="4" t="s">
        <v>286</v>
      </c>
      <c r="H140" s="4" t="s">
        <v>287</v>
      </c>
      <c r="I140" s="4"/>
      <c r="J140" s="4"/>
      <c r="K140" s="4">
        <v>209</v>
      </c>
      <c r="L140" s="4">
        <v>23</v>
      </c>
      <c r="M140" s="4">
        <v>3</v>
      </c>
      <c r="N140" s="4" t="s">
        <v>6</v>
      </c>
      <c r="O140" s="4">
        <v>2</v>
      </c>
      <c r="P140" s="4"/>
      <c r="Q140" s="4"/>
      <c r="R140" s="4"/>
      <c r="S140" s="4"/>
      <c r="T140" s="4"/>
      <c r="U140" s="4"/>
      <c r="V140" s="4"/>
      <c r="W140" s="4">
        <v>0</v>
      </c>
      <c r="X140" s="4">
        <v>1</v>
      </c>
      <c r="Y140" s="4">
        <v>0</v>
      </c>
      <c r="Z140" s="4"/>
      <c r="AA140" s="4"/>
      <c r="AB140" s="4"/>
    </row>
    <row r="141" spans="1:28" x14ac:dyDescent="0.2">
      <c r="A141" s="4">
        <v>50</v>
      </c>
      <c r="B141" s="4">
        <v>0</v>
      </c>
      <c r="C141" s="4">
        <v>0</v>
      </c>
      <c r="D141" s="4">
        <v>1</v>
      </c>
      <c r="E141" s="4">
        <v>233</v>
      </c>
      <c r="F141" s="4">
        <f>ROUND(Source!BD116,O141)</f>
        <v>0</v>
      </c>
      <c r="G141" s="4" t="s">
        <v>288</v>
      </c>
      <c r="H141" s="4" t="s">
        <v>289</v>
      </c>
      <c r="I141" s="4"/>
      <c r="J141" s="4"/>
      <c r="K141" s="4">
        <v>233</v>
      </c>
      <c r="L141" s="4">
        <v>24</v>
      </c>
      <c r="M141" s="4">
        <v>3</v>
      </c>
      <c r="N141" s="4" t="s">
        <v>6</v>
      </c>
      <c r="O141" s="4">
        <v>2</v>
      </c>
      <c r="P141" s="4"/>
      <c r="Q141" s="4"/>
      <c r="R141" s="4"/>
      <c r="S141" s="4"/>
      <c r="T141" s="4"/>
      <c r="U141" s="4"/>
      <c r="V141" s="4"/>
      <c r="W141" s="4">
        <v>0</v>
      </c>
      <c r="X141" s="4">
        <v>1</v>
      </c>
      <c r="Y141" s="4">
        <v>0</v>
      </c>
      <c r="Z141" s="4"/>
      <c r="AA141" s="4"/>
      <c r="AB141" s="4"/>
    </row>
    <row r="142" spans="1:28" x14ac:dyDescent="0.2">
      <c r="A142" s="4">
        <v>50</v>
      </c>
      <c r="B142" s="4">
        <v>0</v>
      </c>
      <c r="C142" s="4">
        <v>0</v>
      </c>
      <c r="D142" s="4">
        <v>1</v>
      </c>
      <c r="E142" s="4">
        <v>210</v>
      </c>
      <c r="F142" s="4">
        <f>ROUND(Source!X116,O142)</f>
        <v>31635.79</v>
      </c>
      <c r="G142" s="4" t="s">
        <v>290</v>
      </c>
      <c r="H142" s="4" t="s">
        <v>291</v>
      </c>
      <c r="I142" s="4"/>
      <c r="J142" s="4"/>
      <c r="K142" s="4">
        <v>210</v>
      </c>
      <c r="L142" s="4">
        <v>25</v>
      </c>
      <c r="M142" s="4">
        <v>3</v>
      </c>
      <c r="N142" s="4" t="s">
        <v>6</v>
      </c>
      <c r="O142" s="4">
        <v>2</v>
      </c>
      <c r="P142" s="4"/>
      <c r="Q142" s="4"/>
      <c r="R142" s="4"/>
      <c r="S142" s="4"/>
      <c r="T142" s="4"/>
      <c r="U142" s="4"/>
      <c r="V142" s="4"/>
      <c r="W142" s="4">
        <v>31635.79</v>
      </c>
      <c r="X142" s="4">
        <v>1</v>
      </c>
      <c r="Y142" s="4">
        <v>31635.79</v>
      </c>
      <c r="Z142" s="4"/>
      <c r="AA142" s="4"/>
      <c r="AB142" s="4"/>
    </row>
    <row r="143" spans="1:28" x14ac:dyDescent="0.2">
      <c r="A143" s="4">
        <v>50</v>
      </c>
      <c r="B143" s="4">
        <v>0</v>
      </c>
      <c r="C143" s="4">
        <v>0</v>
      </c>
      <c r="D143" s="4">
        <v>1</v>
      </c>
      <c r="E143" s="4">
        <v>211</v>
      </c>
      <c r="F143" s="4">
        <f>ROUND(Source!Y116,O143)</f>
        <v>16299.19</v>
      </c>
      <c r="G143" s="4" t="s">
        <v>292</v>
      </c>
      <c r="H143" s="4" t="s">
        <v>293</v>
      </c>
      <c r="I143" s="4"/>
      <c r="J143" s="4"/>
      <c r="K143" s="4">
        <v>211</v>
      </c>
      <c r="L143" s="4">
        <v>26</v>
      </c>
      <c r="M143" s="4">
        <v>3</v>
      </c>
      <c r="N143" s="4" t="s">
        <v>6</v>
      </c>
      <c r="O143" s="4">
        <v>2</v>
      </c>
      <c r="P143" s="4"/>
      <c r="Q143" s="4"/>
      <c r="R143" s="4"/>
      <c r="S143" s="4"/>
      <c r="T143" s="4"/>
      <c r="U143" s="4"/>
      <c r="V143" s="4"/>
      <c r="W143" s="4">
        <v>16299.19</v>
      </c>
      <c r="X143" s="4">
        <v>1</v>
      </c>
      <c r="Y143" s="4">
        <v>16299.19</v>
      </c>
      <c r="Z143" s="4"/>
      <c r="AA143" s="4"/>
      <c r="AB143" s="4"/>
    </row>
    <row r="144" spans="1:28" x14ac:dyDescent="0.2">
      <c r="A144" s="4">
        <v>50</v>
      </c>
      <c r="B144" s="4">
        <v>0</v>
      </c>
      <c r="C144" s="4">
        <v>0</v>
      </c>
      <c r="D144" s="4">
        <v>1</v>
      </c>
      <c r="E144" s="4">
        <v>224</v>
      </c>
      <c r="F144" s="4">
        <f>ROUND(Source!AR116,O144)</f>
        <v>893189.79</v>
      </c>
      <c r="G144" s="4" t="s">
        <v>294</v>
      </c>
      <c r="H144" s="4" t="s">
        <v>295</v>
      </c>
      <c r="I144" s="4"/>
      <c r="J144" s="4"/>
      <c r="K144" s="4">
        <v>224</v>
      </c>
      <c r="L144" s="4">
        <v>27</v>
      </c>
      <c r="M144" s="4">
        <v>3</v>
      </c>
      <c r="N144" s="4" t="s">
        <v>6</v>
      </c>
      <c r="O144" s="4">
        <v>2</v>
      </c>
      <c r="P144" s="4"/>
      <c r="Q144" s="4"/>
      <c r="R144" s="4"/>
      <c r="S144" s="4"/>
      <c r="T144" s="4"/>
      <c r="U144" s="4"/>
      <c r="V144" s="4"/>
      <c r="W144" s="4">
        <v>893189.79</v>
      </c>
      <c r="X144" s="4">
        <v>1</v>
      </c>
      <c r="Y144" s="4">
        <v>893189.79</v>
      </c>
      <c r="Z144" s="4"/>
      <c r="AA144" s="4"/>
      <c r="AB144" s="4"/>
    </row>
    <row r="146" spans="1:16" x14ac:dyDescent="0.2">
      <c r="A146">
        <v>71</v>
      </c>
      <c r="B146">
        <v>1</v>
      </c>
      <c r="D146">
        <v>200002</v>
      </c>
      <c r="E146">
        <v>35536892</v>
      </c>
      <c r="F146" t="s">
        <v>6</v>
      </c>
      <c r="G146" t="s">
        <v>6</v>
      </c>
      <c r="H146">
        <v>-1</v>
      </c>
      <c r="I146">
        <v>-1</v>
      </c>
    </row>
    <row r="149" spans="1:16" x14ac:dyDescent="0.2">
      <c r="A149">
        <v>70</v>
      </c>
      <c r="B149">
        <v>1</v>
      </c>
      <c r="D149">
        <v>1</v>
      </c>
      <c r="E149" t="s">
        <v>296</v>
      </c>
      <c r="F149" t="s">
        <v>297</v>
      </c>
      <c r="G149">
        <v>0</v>
      </c>
      <c r="H149">
        <v>0</v>
      </c>
      <c r="I149" t="s">
        <v>6</v>
      </c>
      <c r="J149">
        <v>1</v>
      </c>
      <c r="K149">
        <v>0</v>
      </c>
      <c r="L149" t="s">
        <v>6</v>
      </c>
      <c r="M149" t="s">
        <v>6</v>
      </c>
      <c r="N149">
        <v>0</v>
      </c>
      <c r="P149" t="s">
        <v>298</v>
      </c>
    </row>
    <row r="150" spans="1:16" x14ac:dyDescent="0.2">
      <c r="A150">
        <v>70</v>
      </c>
      <c r="B150">
        <v>1</v>
      </c>
      <c r="D150">
        <v>2</v>
      </c>
      <c r="E150" t="s">
        <v>299</v>
      </c>
      <c r="F150" t="s">
        <v>300</v>
      </c>
      <c r="G150">
        <v>1</v>
      </c>
      <c r="H150">
        <v>0</v>
      </c>
      <c r="I150" t="s">
        <v>6</v>
      </c>
      <c r="J150">
        <v>1</v>
      </c>
      <c r="K150">
        <v>0</v>
      </c>
      <c r="L150" t="s">
        <v>6</v>
      </c>
      <c r="M150" t="s">
        <v>6</v>
      </c>
      <c r="N150">
        <v>0</v>
      </c>
      <c r="P150" t="s">
        <v>301</v>
      </c>
    </row>
    <row r="151" spans="1:16" x14ac:dyDescent="0.2">
      <c r="A151">
        <v>70</v>
      </c>
      <c r="B151">
        <v>1</v>
      </c>
      <c r="D151">
        <v>3</v>
      </c>
      <c r="E151" t="s">
        <v>302</v>
      </c>
      <c r="F151" t="s">
        <v>303</v>
      </c>
      <c r="G151">
        <v>0</v>
      </c>
      <c r="H151">
        <v>0</v>
      </c>
      <c r="I151" t="s">
        <v>6</v>
      </c>
      <c r="J151">
        <v>1</v>
      </c>
      <c r="K151">
        <v>0</v>
      </c>
      <c r="L151" t="s">
        <v>6</v>
      </c>
      <c r="M151" t="s">
        <v>6</v>
      </c>
      <c r="N151">
        <v>0</v>
      </c>
      <c r="P151" t="s">
        <v>304</v>
      </c>
    </row>
    <row r="152" spans="1:16" x14ac:dyDescent="0.2">
      <c r="A152">
        <v>70</v>
      </c>
      <c r="B152">
        <v>1</v>
      </c>
      <c r="D152">
        <v>4</v>
      </c>
      <c r="E152" t="s">
        <v>305</v>
      </c>
      <c r="F152" t="s">
        <v>306</v>
      </c>
      <c r="G152">
        <v>1</v>
      </c>
      <c r="H152">
        <v>0</v>
      </c>
      <c r="I152" t="s">
        <v>6</v>
      </c>
      <c r="J152">
        <v>2</v>
      </c>
      <c r="K152">
        <v>0</v>
      </c>
      <c r="L152" t="s">
        <v>6</v>
      </c>
      <c r="M152" t="s">
        <v>6</v>
      </c>
      <c r="N152">
        <v>0</v>
      </c>
      <c r="P152" t="s">
        <v>6</v>
      </c>
    </row>
    <row r="153" spans="1:16" x14ac:dyDescent="0.2">
      <c r="A153">
        <v>70</v>
      </c>
      <c r="B153">
        <v>1</v>
      </c>
      <c r="D153">
        <v>5</v>
      </c>
      <c r="E153" t="s">
        <v>307</v>
      </c>
      <c r="F153" t="s">
        <v>308</v>
      </c>
      <c r="G153">
        <v>0</v>
      </c>
      <c r="H153">
        <v>0</v>
      </c>
      <c r="I153" t="s">
        <v>6</v>
      </c>
      <c r="J153">
        <v>2</v>
      </c>
      <c r="K153">
        <v>0</v>
      </c>
      <c r="L153" t="s">
        <v>6</v>
      </c>
      <c r="M153" t="s">
        <v>6</v>
      </c>
      <c r="N153">
        <v>0</v>
      </c>
      <c r="P153" t="s">
        <v>6</v>
      </c>
    </row>
    <row r="154" spans="1:16" x14ac:dyDescent="0.2">
      <c r="A154">
        <v>70</v>
      </c>
      <c r="B154">
        <v>1</v>
      </c>
      <c r="D154">
        <v>6</v>
      </c>
      <c r="E154" t="s">
        <v>309</v>
      </c>
      <c r="F154" t="s">
        <v>310</v>
      </c>
      <c r="G154">
        <v>0</v>
      </c>
      <c r="H154">
        <v>0</v>
      </c>
      <c r="I154" t="s">
        <v>6</v>
      </c>
      <c r="J154">
        <v>2</v>
      </c>
      <c r="K154">
        <v>0</v>
      </c>
      <c r="L154" t="s">
        <v>6</v>
      </c>
      <c r="M154" t="s">
        <v>6</v>
      </c>
      <c r="N154">
        <v>0</v>
      </c>
      <c r="P154" t="s">
        <v>6</v>
      </c>
    </row>
    <row r="155" spans="1:16" x14ac:dyDescent="0.2">
      <c r="A155">
        <v>70</v>
      </c>
      <c r="B155">
        <v>1</v>
      </c>
      <c r="D155">
        <v>7</v>
      </c>
      <c r="E155" t="s">
        <v>311</v>
      </c>
      <c r="F155" t="s">
        <v>312</v>
      </c>
      <c r="G155">
        <v>0</v>
      </c>
      <c r="H155">
        <v>0</v>
      </c>
      <c r="I155" t="s">
        <v>313</v>
      </c>
      <c r="J155">
        <v>0</v>
      </c>
      <c r="K155">
        <v>0</v>
      </c>
      <c r="L155" t="s">
        <v>6</v>
      </c>
      <c r="M155" t="s">
        <v>6</v>
      </c>
      <c r="N155">
        <v>0</v>
      </c>
      <c r="P155" t="s">
        <v>314</v>
      </c>
    </row>
    <row r="156" spans="1:16" x14ac:dyDescent="0.2">
      <c r="A156">
        <v>70</v>
      </c>
      <c r="B156">
        <v>1</v>
      </c>
      <c r="D156">
        <v>8</v>
      </c>
      <c r="E156" t="s">
        <v>315</v>
      </c>
      <c r="F156" t="s">
        <v>316</v>
      </c>
      <c r="G156">
        <v>0</v>
      </c>
      <c r="H156">
        <v>0</v>
      </c>
      <c r="I156" t="s">
        <v>317</v>
      </c>
      <c r="J156">
        <v>0</v>
      </c>
      <c r="K156">
        <v>0</v>
      </c>
      <c r="L156" t="s">
        <v>6</v>
      </c>
      <c r="M156" t="s">
        <v>6</v>
      </c>
      <c r="N156">
        <v>0</v>
      </c>
      <c r="P156" t="s">
        <v>315</v>
      </c>
    </row>
    <row r="157" spans="1:16" x14ac:dyDescent="0.2">
      <c r="A157">
        <v>70</v>
      </c>
      <c r="B157">
        <v>1</v>
      </c>
      <c r="D157">
        <v>9</v>
      </c>
      <c r="E157" t="s">
        <v>318</v>
      </c>
      <c r="F157" t="s">
        <v>319</v>
      </c>
      <c r="G157">
        <v>0</v>
      </c>
      <c r="H157">
        <v>0</v>
      </c>
      <c r="I157" t="s">
        <v>320</v>
      </c>
      <c r="J157">
        <v>0</v>
      </c>
      <c r="K157">
        <v>0</v>
      </c>
      <c r="L157" t="s">
        <v>6</v>
      </c>
      <c r="M157" t="s">
        <v>6</v>
      </c>
      <c r="N157">
        <v>0</v>
      </c>
      <c r="P157" t="s">
        <v>321</v>
      </c>
    </row>
    <row r="158" spans="1:16" x14ac:dyDescent="0.2">
      <c r="A158">
        <v>70</v>
      </c>
      <c r="B158">
        <v>1</v>
      </c>
      <c r="D158">
        <v>10</v>
      </c>
      <c r="E158" t="s">
        <v>322</v>
      </c>
      <c r="F158" t="s">
        <v>323</v>
      </c>
      <c r="G158">
        <v>0</v>
      </c>
      <c r="H158">
        <v>0</v>
      </c>
      <c r="I158" t="s">
        <v>324</v>
      </c>
      <c r="J158">
        <v>0</v>
      </c>
      <c r="K158">
        <v>0</v>
      </c>
      <c r="L158" t="s">
        <v>6</v>
      </c>
      <c r="M158" t="s">
        <v>6</v>
      </c>
      <c r="N158">
        <v>0</v>
      </c>
      <c r="P158" t="s">
        <v>325</v>
      </c>
    </row>
    <row r="159" spans="1:16" x14ac:dyDescent="0.2">
      <c r="A159">
        <v>70</v>
      </c>
      <c r="B159">
        <v>1</v>
      </c>
      <c r="D159">
        <v>11</v>
      </c>
      <c r="E159" t="s">
        <v>326</v>
      </c>
      <c r="F159" t="s">
        <v>327</v>
      </c>
      <c r="G159">
        <v>0</v>
      </c>
      <c r="H159">
        <v>0</v>
      </c>
      <c r="I159" t="s">
        <v>328</v>
      </c>
      <c r="J159">
        <v>0</v>
      </c>
      <c r="K159">
        <v>0</v>
      </c>
      <c r="L159" t="s">
        <v>6</v>
      </c>
      <c r="M159" t="s">
        <v>6</v>
      </c>
      <c r="N159">
        <v>0</v>
      </c>
      <c r="P159" t="s">
        <v>329</v>
      </c>
    </row>
    <row r="160" spans="1:16" x14ac:dyDescent="0.2">
      <c r="A160">
        <v>70</v>
      </c>
      <c r="B160">
        <v>1</v>
      </c>
      <c r="D160">
        <v>12</v>
      </c>
      <c r="E160" t="s">
        <v>330</v>
      </c>
      <c r="F160" t="s">
        <v>331</v>
      </c>
      <c r="G160">
        <v>0</v>
      </c>
      <c r="H160">
        <v>0</v>
      </c>
      <c r="I160" t="s">
        <v>6</v>
      </c>
      <c r="J160">
        <v>0</v>
      </c>
      <c r="K160">
        <v>0</v>
      </c>
      <c r="L160" t="s">
        <v>6</v>
      </c>
      <c r="M160" t="s">
        <v>6</v>
      </c>
      <c r="N160">
        <v>0</v>
      </c>
      <c r="P160" t="s">
        <v>332</v>
      </c>
    </row>
    <row r="161" spans="1:40" x14ac:dyDescent="0.2">
      <c r="A161">
        <v>70</v>
      </c>
      <c r="B161">
        <v>1</v>
      </c>
      <c r="D161">
        <v>1</v>
      </c>
      <c r="E161" t="s">
        <v>333</v>
      </c>
      <c r="F161" t="s">
        <v>334</v>
      </c>
      <c r="G161">
        <v>0.9</v>
      </c>
      <c r="H161">
        <v>1</v>
      </c>
      <c r="I161" t="s">
        <v>335</v>
      </c>
      <c r="J161">
        <v>0</v>
      </c>
      <c r="K161">
        <v>0</v>
      </c>
      <c r="L161" t="s">
        <v>6</v>
      </c>
      <c r="M161" t="s">
        <v>6</v>
      </c>
      <c r="N161">
        <v>0</v>
      </c>
      <c r="P161" t="s">
        <v>336</v>
      </c>
    </row>
    <row r="162" spans="1:40" x14ac:dyDescent="0.2">
      <c r="A162">
        <v>70</v>
      </c>
      <c r="B162">
        <v>1</v>
      </c>
      <c r="D162">
        <v>2</v>
      </c>
      <c r="E162" t="s">
        <v>337</v>
      </c>
      <c r="F162" t="s">
        <v>338</v>
      </c>
      <c r="G162">
        <v>0.85</v>
      </c>
      <c r="H162">
        <v>1</v>
      </c>
      <c r="I162" t="s">
        <v>339</v>
      </c>
      <c r="J162">
        <v>0</v>
      </c>
      <c r="K162">
        <v>0</v>
      </c>
      <c r="L162" t="s">
        <v>6</v>
      </c>
      <c r="M162" t="s">
        <v>6</v>
      </c>
      <c r="N162">
        <v>0</v>
      </c>
      <c r="P162" t="s">
        <v>340</v>
      </c>
    </row>
    <row r="163" spans="1:40" x14ac:dyDescent="0.2">
      <c r="A163">
        <v>70</v>
      </c>
      <c r="B163">
        <v>1</v>
      </c>
      <c r="D163">
        <v>3</v>
      </c>
      <c r="E163" t="s">
        <v>341</v>
      </c>
      <c r="F163" t="s">
        <v>342</v>
      </c>
      <c r="G163">
        <v>1.03</v>
      </c>
      <c r="H163">
        <v>0</v>
      </c>
      <c r="I163" t="s">
        <v>6</v>
      </c>
      <c r="J163">
        <v>0</v>
      </c>
      <c r="K163">
        <v>0</v>
      </c>
      <c r="L163" t="s">
        <v>6</v>
      </c>
      <c r="M163" t="s">
        <v>6</v>
      </c>
      <c r="N163">
        <v>0</v>
      </c>
      <c r="P163" t="s">
        <v>343</v>
      </c>
    </row>
    <row r="164" spans="1:40" x14ac:dyDescent="0.2">
      <c r="A164">
        <v>70</v>
      </c>
      <c r="B164">
        <v>1</v>
      </c>
      <c r="D164">
        <v>4</v>
      </c>
      <c r="E164" t="s">
        <v>344</v>
      </c>
      <c r="F164" t="s">
        <v>345</v>
      </c>
      <c r="G164">
        <v>1.0900000000000001</v>
      </c>
      <c r="H164">
        <v>0</v>
      </c>
      <c r="I164" t="s">
        <v>6</v>
      </c>
      <c r="J164">
        <v>0</v>
      </c>
      <c r="K164">
        <v>0</v>
      </c>
      <c r="L164" t="s">
        <v>6</v>
      </c>
      <c r="M164" t="s">
        <v>6</v>
      </c>
      <c r="N164">
        <v>0</v>
      </c>
      <c r="P164" t="s">
        <v>346</v>
      </c>
    </row>
    <row r="165" spans="1:40" x14ac:dyDescent="0.2">
      <c r="A165">
        <v>70</v>
      </c>
      <c r="B165">
        <v>1</v>
      </c>
      <c r="D165">
        <v>5</v>
      </c>
      <c r="E165" t="s">
        <v>347</v>
      </c>
      <c r="F165" t="s">
        <v>348</v>
      </c>
      <c r="G165">
        <v>7</v>
      </c>
      <c r="H165">
        <v>0</v>
      </c>
      <c r="I165" t="s">
        <v>6</v>
      </c>
      <c r="J165">
        <v>0</v>
      </c>
      <c r="K165">
        <v>0</v>
      </c>
      <c r="L165" t="s">
        <v>6</v>
      </c>
      <c r="M165" t="s">
        <v>6</v>
      </c>
      <c r="N165">
        <v>0</v>
      </c>
      <c r="P165" t="s">
        <v>6</v>
      </c>
    </row>
    <row r="166" spans="1:40" x14ac:dyDescent="0.2">
      <c r="A166">
        <v>70</v>
      </c>
      <c r="B166">
        <v>1</v>
      </c>
      <c r="D166">
        <v>6</v>
      </c>
      <c r="E166" t="s">
        <v>349</v>
      </c>
      <c r="F166" t="s">
        <v>6</v>
      </c>
      <c r="G166">
        <v>2</v>
      </c>
      <c r="H166">
        <v>0</v>
      </c>
      <c r="I166" t="s">
        <v>6</v>
      </c>
      <c r="J166">
        <v>0</v>
      </c>
      <c r="K166">
        <v>0</v>
      </c>
      <c r="L166" t="s">
        <v>6</v>
      </c>
      <c r="M166" t="s">
        <v>6</v>
      </c>
      <c r="N166">
        <v>0</v>
      </c>
      <c r="P166" t="s">
        <v>6</v>
      </c>
    </row>
    <row r="168" spans="1:40" x14ac:dyDescent="0.2">
      <c r="A168">
        <v>-1</v>
      </c>
    </row>
    <row r="170" spans="1:40" x14ac:dyDescent="0.2">
      <c r="A170" s="3">
        <v>75</v>
      </c>
      <c r="B170" s="3" t="s">
        <v>350</v>
      </c>
      <c r="C170" s="3">
        <v>2021</v>
      </c>
      <c r="D170" s="3">
        <v>0</v>
      </c>
      <c r="E170" s="3">
        <v>6</v>
      </c>
      <c r="F170" s="3">
        <v>0</v>
      </c>
      <c r="G170" s="3">
        <v>0</v>
      </c>
      <c r="H170" s="3">
        <v>1</v>
      </c>
      <c r="I170" s="3">
        <v>0</v>
      </c>
      <c r="J170" s="3">
        <v>3</v>
      </c>
      <c r="K170" s="3">
        <v>0</v>
      </c>
      <c r="L170" s="3">
        <v>0</v>
      </c>
      <c r="M170" s="3">
        <v>0</v>
      </c>
      <c r="N170" s="3">
        <v>40125201</v>
      </c>
      <c r="O170" s="3">
        <v>1</v>
      </c>
    </row>
    <row r="171" spans="1:40" x14ac:dyDescent="0.2">
      <c r="A171" s="5">
        <v>1</v>
      </c>
      <c r="B171" s="5" t="s">
        <v>351</v>
      </c>
      <c r="C171" s="5" t="s">
        <v>6</v>
      </c>
      <c r="D171" s="5">
        <v>0</v>
      </c>
      <c r="E171" s="5">
        <v>0</v>
      </c>
      <c r="F171" s="5">
        <v>1</v>
      </c>
      <c r="G171" s="5">
        <v>1</v>
      </c>
      <c r="H171" s="5">
        <v>0</v>
      </c>
      <c r="I171" s="5">
        <v>2</v>
      </c>
      <c r="J171" s="5">
        <v>1</v>
      </c>
      <c r="K171" s="5">
        <v>1</v>
      </c>
      <c r="L171" s="5">
        <v>1</v>
      </c>
      <c r="M171" s="5">
        <v>1</v>
      </c>
      <c r="N171" s="5">
        <v>1</v>
      </c>
      <c r="O171" s="5">
        <v>1</v>
      </c>
      <c r="P171" s="5">
        <v>1</v>
      </c>
      <c r="Q171" s="5">
        <v>1</v>
      </c>
      <c r="R171" s="5" t="s">
        <v>6</v>
      </c>
      <c r="S171" s="5" t="s">
        <v>6</v>
      </c>
      <c r="T171" s="5" t="s">
        <v>6</v>
      </c>
      <c r="U171" s="5" t="s">
        <v>6</v>
      </c>
      <c r="V171" s="5" t="s">
        <v>6</v>
      </c>
      <c r="W171" s="5" t="s">
        <v>6</v>
      </c>
      <c r="X171" s="5" t="s">
        <v>6</v>
      </c>
      <c r="Y171" s="5" t="s">
        <v>6</v>
      </c>
      <c r="Z171" s="5" t="s">
        <v>6</v>
      </c>
      <c r="AA171" s="5" t="s">
        <v>6</v>
      </c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>
        <v>40125202</v>
      </c>
    </row>
    <row r="172" spans="1:40" x14ac:dyDescent="0.2">
      <c r="A172" s="5">
        <v>1</v>
      </c>
      <c r="B172" s="5" t="s">
        <v>351</v>
      </c>
      <c r="C172" s="5" t="s">
        <v>6</v>
      </c>
      <c r="D172" s="5">
        <v>0</v>
      </c>
      <c r="E172" s="5">
        <v>0</v>
      </c>
      <c r="F172" s="5">
        <v>1</v>
      </c>
      <c r="G172" s="5">
        <v>1</v>
      </c>
      <c r="H172" s="5">
        <v>0</v>
      </c>
      <c r="I172" s="5">
        <v>2</v>
      </c>
      <c r="J172" s="5">
        <v>1</v>
      </c>
      <c r="K172" s="5">
        <v>1</v>
      </c>
      <c r="L172" s="5">
        <v>1</v>
      </c>
      <c r="M172" s="5">
        <v>1</v>
      </c>
      <c r="N172" s="5">
        <v>1</v>
      </c>
      <c r="O172" s="5">
        <v>1</v>
      </c>
      <c r="P172" s="5">
        <v>1</v>
      </c>
      <c r="Q172" s="5">
        <v>1</v>
      </c>
      <c r="R172" s="5" t="s">
        <v>6</v>
      </c>
      <c r="S172" s="5" t="s">
        <v>6</v>
      </c>
      <c r="T172" s="5" t="s">
        <v>6</v>
      </c>
      <c r="U172" s="5" t="s">
        <v>6</v>
      </c>
      <c r="V172" s="5" t="s">
        <v>6</v>
      </c>
      <c r="W172" s="5" t="s">
        <v>6</v>
      </c>
      <c r="X172" s="5" t="s">
        <v>6</v>
      </c>
      <c r="Y172" s="5" t="s">
        <v>6</v>
      </c>
      <c r="Z172" s="5" t="s">
        <v>6</v>
      </c>
      <c r="AA172" s="5" t="s">
        <v>6</v>
      </c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>
        <v>40125203</v>
      </c>
    </row>
    <row r="176" spans="1:40" x14ac:dyDescent="0.2">
      <c r="A176">
        <v>65</v>
      </c>
      <c r="C176">
        <v>1</v>
      </c>
      <c r="D176">
        <v>0</v>
      </c>
      <c r="E176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3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352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40583</v>
      </c>
      <c r="M1">
        <v>10</v>
      </c>
      <c r="N1">
        <v>11</v>
      </c>
      <c r="O1">
        <v>4</v>
      </c>
      <c r="P1">
        <v>1</v>
      </c>
      <c r="Q1">
        <v>4</v>
      </c>
    </row>
    <row r="12" spans="1:133" x14ac:dyDescent="0.2">
      <c r="A12" s="1">
        <v>1</v>
      </c>
      <c r="B12" s="1">
        <v>51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6</v>
      </c>
      <c r="I12" s="1">
        <v>0</v>
      </c>
      <c r="J12" s="1" t="s">
        <v>6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6</v>
      </c>
      <c r="V12" s="1">
        <v>0</v>
      </c>
      <c r="W12" s="1" t="s">
        <v>6</v>
      </c>
      <c r="X12" s="1" t="s">
        <v>6</v>
      </c>
      <c r="Y12" s="1" t="s">
        <v>6</v>
      </c>
      <c r="Z12" s="1" t="s">
        <v>6</v>
      </c>
      <c r="AA12" s="1" t="s">
        <v>6</v>
      </c>
      <c r="AB12" s="1" t="s">
        <v>6</v>
      </c>
      <c r="AC12" s="1" t="s">
        <v>6</v>
      </c>
      <c r="AD12" s="1" t="s">
        <v>6</v>
      </c>
      <c r="AE12" s="1" t="s">
        <v>6</v>
      </c>
      <c r="AF12" s="1" t="s">
        <v>6</v>
      </c>
      <c r="AG12" s="1" t="s">
        <v>6</v>
      </c>
      <c r="AH12" s="1" t="s">
        <v>6</v>
      </c>
      <c r="AI12" s="1" t="s">
        <v>6</v>
      </c>
      <c r="AJ12" s="1" t="s">
        <v>6</v>
      </c>
      <c r="AK12" s="1"/>
      <c r="AL12" s="1" t="s">
        <v>6</v>
      </c>
      <c r="AM12" s="1" t="s">
        <v>6</v>
      </c>
      <c r="AN12" s="1" t="s">
        <v>6</v>
      </c>
      <c r="AO12" s="1"/>
      <c r="AP12" s="1" t="s">
        <v>6</v>
      </c>
      <c r="AQ12" s="1" t="s">
        <v>6</v>
      </c>
      <c r="AR12" s="1" t="s">
        <v>6</v>
      </c>
      <c r="AS12" s="1"/>
      <c r="AT12" s="1"/>
      <c r="AU12" s="1"/>
      <c r="AV12" s="1"/>
      <c r="AW12" s="1"/>
      <c r="AX12" s="1" t="s">
        <v>6</v>
      </c>
      <c r="AY12" s="1" t="s">
        <v>6</v>
      </c>
      <c r="AZ12" s="1" t="s">
        <v>6</v>
      </c>
      <c r="BA12" s="1"/>
      <c r="BB12" s="1">
        <v>0</v>
      </c>
      <c r="BC12" s="1"/>
      <c r="BD12" s="1"/>
      <c r="BE12" s="1"/>
      <c r="BF12" s="1"/>
      <c r="BG12" s="1"/>
      <c r="BH12" s="1" t="s">
        <v>7</v>
      </c>
      <c r="BI12" s="1" t="s">
        <v>8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1</v>
      </c>
      <c r="BU12" s="1">
        <v>0</v>
      </c>
      <c r="BV12" s="1">
        <v>1</v>
      </c>
      <c r="BW12" s="1">
        <v>1</v>
      </c>
      <c r="BX12" s="1">
        <v>0</v>
      </c>
      <c r="BY12" s="1" t="s">
        <v>6</v>
      </c>
      <c r="BZ12" s="1" t="s">
        <v>9</v>
      </c>
      <c r="CA12" s="1" t="s">
        <v>10</v>
      </c>
      <c r="CB12" s="1" t="s">
        <v>10</v>
      </c>
      <c r="CC12" s="1" t="s">
        <v>10</v>
      </c>
      <c r="CD12" s="1" t="s">
        <v>10</v>
      </c>
      <c r="CE12" s="1" t="s">
        <v>11</v>
      </c>
      <c r="CF12" s="1">
        <v>0</v>
      </c>
      <c r="CG12" s="1">
        <v>0</v>
      </c>
      <c r="CH12" s="1">
        <v>17629192</v>
      </c>
      <c r="CI12" s="1" t="s">
        <v>6</v>
      </c>
      <c r="CJ12" s="1" t="s">
        <v>6</v>
      </c>
      <c r="CK12" s="1">
        <v>8</v>
      </c>
      <c r="CL12" s="1"/>
      <c r="CM12" s="1"/>
      <c r="CN12" s="1"/>
      <c r="CO12" s="1"/>
      <c r="CP12" s="1"/>
      <c r="CQ12" s="1" t="s">
        <v>540</v>
      </c>
      <c r="CR12" s="1" t="s">
        <v>12</v>
      </c>
      <c r="CS12" s="1">
        <v>44375</v>
      </c>
      <c r="CT12" s="1">
        <v>382</v>
      </c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40125201</v>
      </c>
      <c r="E14" s="1">
        <v>0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1</v>
      </c>
      <c r="C16" s="6" t="s">
        <v>13</v>
      </c>
      <c r="D16" s="6" t="s">
        <v>13</v>
      </c>
      <c r="E16" s="7">
        <f>(Source!F103)/1000</f>
        <v>0</v>
      </c>
      <c r="F16" s="7">
        <f>(Source!F104)/1000</f>
        <v>238.24818999999999</v>
      </c>
      <c r="G16" s="7">
        <f>(Source!F95)/1000</f>
        <v>636.47185999999999</v>
      </c>
      <c r="H16" s="7">
        <f>(Source!F105)/1000+(Source!F106)/1000</f>
        <v>17.882669999999997</v>
      </c>
      <c r="I16" s="7">
        <f>E16+F16+G16+H16</f>
        <v>892.60271999999998</v>
      </c>
      <c r="J16" s="7">
        <f>(Source!F101)/1000</f>
        <v>34.450009999999999</v>
      </c>
      <c r="AI16" s="6">
        <v>0</v>
      </c>
      <c r="AJ16" s="6">
        <v>0</v>
      </c>
      <c r="AK16" s="6" t="s">
        <v>6</v>
      </c>
      <c r="AL16" s="6" t="s">
        <v>6</v>
      </c>
      <c r="AM16" s="6" t="s">
        <v>6</v>
      </c>
      <c r="AN16" s="6">
        <v>0</v>
      </c>
      <c r="AO16" s="6" t="s">
        <v>6</v>
      </c>
      <c r="AP16" s="6" t="s">
        <v>6</v>
      </c>
      <c r="AT16" s="7">
        <v>845254.81</v>
      </c>
      <c r="AU16" s="7">
        <v>800056.04</v>
      </c>
      <c r="AV16" s="7">
        <v>0</v>
      </c>
      <c r="AW16" s="7">
        <v>636471.86</v>
      </c>
      <c r="AX16" s="7">
        <v>0</v>
      </c>
      <c r="AY16" s="7">
        <v>10748.76</v>
      </c>
      <c r="AZ16" s="7">
        <v>812.04</v>
      </c>
      <c r="BA16" s="7">
        <v>34450.01</v>
      </c>
      <c r="BB16" s="7">
        <v>0</v>
      </c>
      <c r="BC16" s="7">
        <v>238248.19</v>
      </c>
      <c r="BD16" s="7">
        <v>17882.669999999998</v>
      </c>
      <c r="BE16" s="7">
        <v>0</v>
      </c>
      <c r="BF16" s="7">
        <v>3230.18588</v>
      </c>
      <c r="BG16" s="7">
        <v>68.850960000000001</v>
      </c>
      <c r="BH16" s="7">
        <v>0</v>
      </c>
      <c r="BI16" s="7">
        <v>31635.79</v>
      </c>
      <c r="BJ16" s="7">
        <v>16299.19</v>
      </c>
      <c r="BK16" s="7">
        <v>893189.79</v>
      </c>
    </row>
    <row r="18" spans="1:19" x14ac:dyDescent="0.2">
      <c r="A18">
        <v>51</v>
      </c>
      <c r="E18" s="8">
        <f>SUMIF(A16:A17,3,E16:E17)</f>
        <v>0</v>
      </c>
      <c r="F18" s="8">
        <f>SUMIF(A16:A17,3,F16:F17)</f>
        <v>238.24818999999999</v>
      </c>
      <c r="G18" s="8">
        <f>SUMIF(A16:A17,3,G16:G17)</f>
        <v>636.47185999999999</v>
      </c>
      <c r="H18" s="8">
        <f>SUMIF(A16:A17,3,H16:H17)</f>
        <v>17.882669999999997</v>
      </c>
      <c r="I18" s="8">
        <f>SUMIF(A16:A17,3,I16:I17)</f>
        <v>892.60271999999998</v>
      </c>
      <c r="J18" s="8">
        <f>SUMIF(A16:A17,3,J16:J17)</f>
        <v>34.450009999999999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845254.81</v>
      </c>
      <c r="G20" s="4" t="s">
        <v>242</v>
      </c>
      <c r="H20" s="4" t="s">
        <v>243</v>
      </c>
      <c r="I20" s="4"/>
      <c r="J20" s="4"/>
      <c r="K20" s="4">
        <v>201</v>
      </c>
      <c r="L20" s="4">
        <v>1</v>
      </c>
      <c r="M20" s="4">
        <v>3</v>
      </c>
      <c r="N20" s="4" t="s">
        <v>6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800056.04</v>
      </c>
      <c r="G21" s="4" t="s">
        <v>244</v>
      </c>
      <c r="H21" s="4" t="s">
        <v>245</v>
      </c>
      <c r="I21" s="4"/>
      <c r="J21" s="4"/>
      <c r="K21" s="4">
        <v>202</v>
      </c>
      <c r="L21" s="4">
        <v>2</v>
      </c>
      <c r="M21" s="4">
        <v>3</v>
      </c>
      <c r="N21" s="4" t="s">
        <v>6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246</v>
      </c>
      <c r="H22" s="4" t="s">
        <v>247</v>
      </c>
      <c r="I22" s="4"/>
      <c r="J22" s="4"/>
      <c r="K22" s="4">
        <v>222</v>
      </c>
      <c r="L22" s="4">
        <v>3</v>
      </c>
      <c r="M22" s="4">
        <v>3</v>
      </c>
      <c r="N22" s="4" t="s">
        <v>6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800056.04</v>
      </c>
      <c r="G23" s="4" t="s">
        <v>248</v>
      </c>
      <c r="H23" s="4" t="s">
        <v>249</v>
      </c>
      <c r="I23" s="4"/>
      <c r="J23" s="4"/>
      <c r="K23" s="4">
        <v>225</v>
      </c>
      <c r="L23" s="4">
        <v>4</v>
      </c>
      <c r="M23" s="4">
        <v>3</v>
      </c>
      <c r="N23" s="4" t="s">
        <v>6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163584.18</v>
      </c>
      <c r="G24" s="4" t="s">
        <v>250</v>
      </c>
      <c r="H24" s="4" t="s">
        <v>251</v>
      </c>
      <c r="I24" s="4"/>
      <c r="J24" s="4"/>
      <c r="K24" s="4">
        <v>226</v>
      </c>
      <c r="L24" s="4">
        <v>5</v>
      </c>
      <c r="M24" s="4">
        <v>3</v>
      </c>
      <c r="N24" s="4" t="s">
        <v>6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252</v>
      </c>
      <c r="H25" s="4" t="s">
        <v>253</v>
      </c>
      <c r="I25" s="4"/>
      <c r="J25" s="4"/>
      <c r="K25" s="4">
        <v>227</v>
      </c>
      <c r="L25" s="4">
        <v>6</v>
      </c>
      <c r="M25" s="4">
        <v>3</v>
      </c>
      <c r="N25" s="4" t="s">
        <v>6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163584.18</v>
      </c>
      <c r="G26" s="4" t="s">
        <v>254</v>
      </c>
      <c r="H26" s="4" t="s">
        <v>255</v>
      </c>
      <c r="I26" s="4"/>
      <c r="J26" s="4"/>
      <c r="K26" s="4">
        <v>228</v>
      </c>
      <c r="L26" s="4">
        <v>7</v>
      </c>
      <c r="M26" s="4">
        <v>3</v>
      </c>
      <c r="N26" s="4" t="s">
        <v>6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636471.86</v>
      </c>
      <c r="G27" s="4" t="s">
        <v>256</v>
      </c>
      <c r="H27" s="4" t="s">
        <v>257</v>
      </c>
      <c r="I27" s="4"/>
      <c r="J27" s="4"/>
      <c r="K27" s="4">
        <v>216</v>
      </c>
      <c r="L27" s="4">
        <v>8</v>
      </c>
      <c r="M27" s="4">
        <v>3</v>
      </c>
      <c r="N27" s="4" t="s">
        <v>6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258</v>
      </c>
      <c r="H28" s="4" t="s">
        <v>259</v>
      </c>
      <c r="I28" s="4"/>
      <c r="J28" s="4"/>
      <c r="K28" s="4">
        <v>223</v>
      </c>
      <c r="L28" s="4">
        <v>9</v>
      </c>
      <c r="M28" s="4">
        <v>3</v>
      </c>
      <c r="N28" s="4" t="s">
        <v>6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636471.86</v>
      </c>
      <c r="G29" s="4" t="s">
        <v>260</v>
      </c>
      <c r="H29" s="4" t="s">
        <v>261</v>
      </c>
      <c r="I29" s="4"/>
      <c r="J29" s="4"/>
      <c r="K29" s="4">
        <v>229</v>
      </c>
      <c r="L29" s="4">
        <v>10</v>
      </c>
      <c r="M29" s="4">
        <v>3</v>
      </c>
      <c r="N29" s="4" t="s">
        <v>6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10748.76</v>
      </c>
      <c r="G30" s="4" t="s">
        <v>262</v>
      </c>
      <c r="H30" s="4" t="s">
        <v>263</v>
      </c>
      <c r="I30" s="4"/>
      <c r="J30" s="4"/>
      <c r="K30" s="4">
        <v>203</v>
      </c>
      <c r="L30" s="4">
        <v>11</v>
      </c>
      <c r="M30" s="4">
        <v>3</v>
      </c>
      <c r="N30" s="4" t="s">
        <v>6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264</v>
      </c>
      <c r="H31" s="4" t="s">
        <v>265</v>
      </c>
      <c r="I31" s="4"/>
      <c r="J31" s="4"/>
      <c r="K31" s="4">
        <v>231</v>
      </c>
      <c r="L31" s="4">
        <v>12</v>
      </c>
      <c r="M31" s="4">
        <v>3</v>
      </c>
      <c r="N31" s="4" t="s">
        <v>6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812.04</v>
      </c>
      <c r="G32" s="4" t="s">
        <v>266</v>
      </c>
      <c r="H32" s="4" t="s">
        <v>267</v>
      </c>
      <c r="I32" s="4"/>
      <c r="J32" s="4"/>
      <c r="K32" s="4">
        <v>204</v>
      </c>
      <c r="L32" s="4">
        <v>13</v>
      </c>
      <c r="M32" s="4">
        <v>3</v>
      </c>
      <c r="N32" s="4" t="s">
        <v>6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34450.01</v>
      </c>
      <c r="G33" s="4" t="s">
        <v>268</v>
      </c>
      <c r="H33" s="4" t="s">
        <v>269</v>
      </c>
      <c r="I33" s="4"/>
      <c r="J33" s="4"/>
      <c r="K33" s="4">
        <v>205</v>
      </c>
      <c r="L33" s="4">
        <v>14</v>
      </c>
      <c r="M33" s="4">
        <v>3</v>
      </c>
      <c r="N33" s="4" t="s">
        <v>6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270</v>
      </c>
      <c r="H34" s="4" t="s">
        <v>271</v>
      </c>
      <c r="I34" s="4"/>
      <c r="J34" s="4"/>
      <c r="K34" s="4">
        <v>232</v>
      </c>
      <c r="L34" s="4">
        <v>15</v>
      </c>
      <c r="M34" s="4">
        <v>3</v>
      </c>
      <c r="N34" s="4" t="s">
        <v>6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0</v>
      </c>
      <c r="G35" s="4" t="s">
        <v>272</v>
      </c>
      <c r="H35" s="4" t="s">
        <v>273</v>
      </c>
      <c r="I35" s="4"/>
      <c r="J35" s="4"/>
      <c r="K35" s="4">
        <v>214</v>
      </c>
      <c r="L35" s="4">
        <v>16</v>
      </c>
      <c r="M35" s="4">
        <v>3</v>
      </c>
      <c r="N35" s="4" t="s">
        <v>6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238248.19</v>
      </c>
      <c r="G36" s="4" t="s">
        <v>274</v>
      </c>
      <c r="H36" s="4" t="s">
        <v>275</v>
      </c>
      <c r="I36" s="4"/>
      <c r="J36" s="4"/>
      <c r="K36" s="4">
        <v>215</v>
      </c>
      <c r="L36" s="4">
        <v>17</v>
      </c>
      <c r="M36" s="4">
        <v>3</v>
      </c>
      <c r="N36" s="4" t="s">
        <v>6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17882.669999999998</v>
      </c>
      <c r="G37" s="4" t="s">
        <v>276</v>
      </c>
      <c r="H37" s="4" t="s">
        <v>277</v>
      </c>
      <c r="I37" s="4"/>
      <c r="J37" s="4"/>
      <c r="K37" s="4">
        <v>217</v>
      </c>
      <c r="L37" s="4">
        <v>18</v>
      </c>
      <c r="M37" s="4">
        <v>3</v>
      </c>
      <c r="N37" s="4" t="s">
        <v>6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278</v>
      </c>
      <c r="H38" s="4" t="s">
        <v>279</v>
      </c>
      <c r="I38" s="4"/>
      <c r="J38" s="4"/>
      <c r="K38" s="4">
        <v>230</v>
      </c>
      <c r="L38" s="4">
        <v>19</v>
      </c>
      <c r="M38" s="4">
        <v>3</v>
      </c>
      <c r="N38" s="4" t="s">
        <v>6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280</v>
      </c>
      <c r="H39" s="4" t="s">
        <v>281</v>
      </c>
      <c r="I39" s="4"/>
      <c r="J39" s="4"/>
      <c r="K39" s="4">
        <v>206</v>
      </c>
      <c r="L39" s="4">
        <v>20</v>
      </c>
      <c r="M39" s="4">
        <v>3</v>
      </c>
      <c r="N39" s="4" t="s">
        <v>6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3230.18588</v>
      </c>
      <c r="G40" s="4" t="s">
        <v>282</v>
      </c>
      <c r="H40" s="4" t="s">
        <v>283</v>
      </c>
      <c r="I40" s="4"/>
      <c r="J40" s="4"/>
      <c r="K40" s="4">
        <v>207</v>
      </c>
      <c r="L40" s="4">
        <v>21</v>
      </c>
      <c r="M40" s="4">
        <v>3</v>
      </c>
      <c r="N40" s="4" t="s">
        <v>6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68.850960000000001</v>
      </c>
      <c r="G41" s="4" t="s">
        <v>284</v>
      </c>
      <c r="H41" s="4" t="s">
        <v>285</v>
      </c>
      <c r="I41" s="4"/>
      <c r="J41" s="4"/>
      <c r="K41" s="4">
        <v>208</v>
      </c>
      <c r="L41" s="4">
        <v>22</v>
      </c>
      <c r="M41" s="4">
        <v>3</v>
      </c>
      <c r="N41" s="4" t="s">
        <v>6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286</v>
      </c>
      <c r="H42" s="4" t="s">
        <v>287</v>
      </c>
      <c r="I42" s="4"/>
      <c r="J42" s="4"/>
      <c r="K42" s="4">
        <v>209</v>
      </c>
      <c r="L42" s="4">
        <v>23</v>
      </c>
      <c r="M42" s="4">
        <v>3</v>
      </c>
      <c r="N42" s="4" t="s">
        <v>6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288</v>
      </c>
      <c r="H43" s="4" t="s">
        <v>289</v>
      </c>
      <c r="I43" s="4"/>
      <c r="J43" s="4"/>
      <c r="K43" s="4">
        <v>233</v>
      </c>
      <c r="L43" s="4">
        <v>24</v>
      </c>
      <c r="M43" s="4">
        <v>3</v>
      </c>
      <c r="N43" s="4" t="s">
        <v>6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31635.79</v>
      </c>
      <c r="G44" s="4" t="s">
        <v>290</v>
      </c>
      <c r="H44" s="4" t="s">
        <v>291</v>
      </c>
      <c r="I44" s="4"/>
      <c r="J44" s="4"/>
      <c r="K44" s="4">
        <v>210</v>
      </c>
      <c r="L44" s="4">
        <v>25</v>
      </c>
      <c r="M44" s="4">
        <v>3</v>
      </c>
      <c r="N44" s="4" t="s">
        <v>6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16299.19</v>
      </c>
      <c r="G45" s="4" t="s">
        <v>292</v>
      </c>
      <c r="H45" s="4" t="s">
        <v>293</v>
      </c>
      <c r="I45" s="4"/>
      <c r="J45" s="4"/>
      <c r="K45" s="4">
        <v>211</v>
      </c>
      <c r="L45" s="4">
        <v>26</v>
      </c>
      <c r="M45" s="4">
        <v>3</v>
      </c>
      <c r="N45" s="4" t="s">
        <v>6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893189.79</v>
      </c>
      <c r="G46" s="4" t="s">
        <v>294</v>
      </c>
      <c r="H46" s="4" t="s">
        <v>295</v>
      </c>
      <c r="I46" s="4"/>
      <c r="J46" s="4"/>
      <c r="K46" s="4">
        <v>224</v>
      </c>
      <c r="L46" s="4">
        <v>27</v>
      </c>
      <c r="M46" s="4">
        <v>3</v>
      </c>
      <c r="N46" s="4" t="s">
        <v>6</v>
      </c>
      <c r="O46" s="4">
        <v>2</v>
      </c>
      <c r="P46" s="4"/>
    </row>
    <row r="48" spans="1:16" x14ac:dyDescent="0.2">
      <c r="A48">
        <v>-1</v>
      </c>
    </row>
    <row r="51" spans="1:40" x14ac:dyDescent="0.2">
      <c r="A51" s="3">
        <v>75</v>
      </c>
      <c r="B51" s="3" t="s">
        <v>350</v>
      </c>
      <c r="C51" s="3">
        <v>2021</v>
      </c>
      <c r="D51" s="3">
        <v>0</v>
      </c>
      <c r="E51" s="3">
        <v>6</v>
      </c>
      <c r="F51" s="3">
        <v>0</v>
      </c>
      <c r="G51" s="3">
        <v>0</v>
      </c>
      <c r="H51" s="3">
        <v>1</v>
      </c>
      <c r="I51" s="3">
        <v>0</v>
      </c>
      <c r="J51" s="3">
        <v>3</v>
      </c>
      <c r="K51" s="3">
        <v>0</v>
      </c>
      <c r="L51" s="3">
        <v>0</v>
      </c>
      <c r="M51" s="3">
        <v>0</v>
      </c>
      <c r="N51" s="3">
        <v>40125201</v>
      </c>
      <c r="O51" s="3">
        <v>1</v>
      </c>
    </row>
    <row r="52" spans="1:40" x14ac:dyDescent="0.2">
      <c r="A52" s="5">
        <v>1</v>
      </c>
      <c r="B52" s="5" t="s">
        <v>351</v>
      </c>
      <c r="C52" s="5" t="s">
        <v>6</v>
      </c>
      <c r="D52" s="5">
        <v>0</v>
      </c>
      <c r="E52" s="5">
        <v>0</v>
      </c>
      <c r="F52" s="5">
        <v>1</v>
      </c>
      <c r="G52" s="5">
        <v>1</v>
      </c>
      <c r="H52" s="5">
        <v>0</v>
      </c>
      <c r="I52" s="5">
        <v>2</v>
      </c>
      <c r="J52" s="5">
        <v>1</v>
      </c>
      <c r="K52" s="5">
        <v>1</v>
      </c>
      <c r="L52" s="5">
        <v>1</v>
      </c>
      <c r="M52" s="5">
        <v>1</v>
      </c>
      <c r="N52" s="5">
        <v>1</v>
      </c>
      <c r="O52" s="5">
        <v>1</v>
      </c>
      <c r="P52" s="5">
        <v>1</v>
      </c>
      <c r="Q52" s="5">
        <v>1</v>
      </c>
      <c r="R52" s="5" t="s">
        <v>6</v>
      </c>
      <c r="S52" s="5" t="s">
        <v>6</v>
      </c>
      <c r="T52" s="5" t="s">
        <v>6</v>
      </c>
      <c r="U52" s="5" t="s">
        <v>6</v>
      </c>
      <c r="V52" s="5" t="s">
        <v>6</v>
      </c>
      <c r="W52" s="5" t="s">
        <v>6</v>
      </c>
      <c r="X52" s="5" t="s">
        <v>6</v>
      </c>
      <c r="Y52" s="5" t="s">
        <v>6</v>
      </c>
      <c r="Z52" s="5" t="s">
        <v>6</v>
      </c>
      <c r="AA52" s="5" t="s">
        <v>6</v>
      </c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>
        <v>40125202</v>
      </c>
    </row>
    <row r="53" spans="1:40" x14ac:dyDescent="0.2">
      <c r="A53" s="5">
        <v>1</v>
      </c>
      <c r="B53" s="5" t="s">
        <v>351</v>
      </c>
      <c r="C53" s="5" t="s">
        <v>6</v>
      </c>
      <c r="D53" s="5">
        <v>0</v>
      </c>
      <c r="E53" s="5">
        <v>0</v>
      </c>
      <c r="F53" s="5">
        <v>1</v>
      </c>
      <c r="G53" s="5">
        <v>1</v>
      </c>
      <c r="H53" s="5">
        <v>0</v>
      </c>
      <c r="I53" s="5">
        <v>2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 t="s">
        <v>6</v>
      </c>
      <c r="S53" s="5" t="s">
        <v>6</v>
      </c>
      <c r="T53" s="5" t="s">
        <v>6</v>
      </c>
      <c r="U53" s="5" t="s">
        <v>6</v>
      </c>
      <c r="V53" s="5" t="s">
        <v>6</v>
      </c>
      <c r="W53" s="5" t="s">
        <v>6</v>
      </c>
      <c r="X53" s="5" t="s">
        <v>6</v>
      </c>
      <c r="Y53" s="5" t="s">
        <v>6</v>
      </c>
      <c r="Z53" s="5" t="s">
        <v>6</v>
      </c>
      <c r="AA53" s="5" t="s">
        <v>6</v>
      </c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>
        <v>40125203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39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ROW(Source!A24)</f>
        <v>24</v>
      </c>
      <c r="B1">
        <v>40125201</v>
      </c>
      <c r="C1">
        <v>40125266</v>
      </c>
      <c r="D1">
        <v>35686905</v>
      </c>
      <c r="E1">
        <v>66</v>
      </c>
      <c r="F1">
        <v>1</v>
      </c>
      <c r="G1">
        <v>1</v>
      </c>
      <c r="H1">
        <v>1</v>
      </c>
      <c r="I1" t="s">
        <v>353</v>
      </c>
      <c r="J1" t="s">
        <v>6</v>
      </c>
      <c r="K1" t="s">
        <v>354</v>
      </c>
      <c r="L1">
        <v>1191</v>
      </c>
      <c r="N1">
        <v>1013</v>
      </c>
      <c r="O1" t="s">
        <v>355</v>
      </c>
      <c r="P1" t="s">
        <v>355</v>
      </c>
      <c r="Q1">
        <v>1</v>
      </c>
      <c r="W1">
        <v>0</v>
      </c>
      <c r="X1">
        <v>-632984526</v>
      </c>
      <c r="Y1">
        <v>1.38</v>
      </c>
      <c r="AA1">
        <v>0</v>
      </c>
      <c r="AB1">
        <v>0</v>
      </c>
      <c r="AC1">
        <v>0</v>
      </c>
      <c r="AD1">
        <v>10.210000000000001</v>
      </c>
      <c r="AE1">
        <v>0</v>
      </c>
      <c r="AF1">
        <v>0</v>
      </c>
      <c r="AG1">
        <v>0</v>
      </c>
      <c r="AH1">
        <v>10.210000000000001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6</v>
      </c>
      <c r="AT1">
        <v>1.2</v>
      </c>
      <c r="AU1" t="s">
        <v>19</v>
      </c>
      <c r="AV1">
        <v>1</v>
      </c>
      <c r="AW1">
        <v>2</v>
      </c>
      <c r="AX1">
        <v>40125274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1.38</v>
      </c>
      <c r="CY1">
        <f>AD1</f>
        <v>10.210000000000001</v>
      </c>
      <c r="CZ1">
        <f>AH1</f>
        <v>10.210000000000001</v>
      </c>
      <c r="DA1">
        <f>AL1</f>
        <v>1</v>
      </c>
      <c r="DB1">
        <f>ROUND((ROUND(AT1*CZ1,2)*1.15),2)</f>
        <v>14.09</v>
      </c>
      <c r="DC1">
        <f>ROUND((ROUND(AT1*AG1,2)*1.15),2)</f>
        <v>0</v>
      </c>
    </row>
    <row r="2" spans="1:107" x14ac:dyDescent="0.2">
      <c r="A2">
        <f>ROW(Source!A24)</f>
        <v>24</v>
      </c>
      <c r="B2">
        <v>40125201</v>
      </c>
      <c r="C2">
        <v>40125266</v>
      </c>
      <c r="D2">
        <v>35703098</v>
      </c>
      <c r="E2">
        <v>1</v>
      </c>
      <c r="F2">
        <v>1</v>
      </c>
      <c r="G2">
        <v>1</v>
      </c>
      <c r="H2">
        <v>3</v>
      </c>
      <c r="I2" t="s">
        <v>356</v>
      </c>
      <c r="J2" t="s">
        <v>357</v>
      </c>
      <c r="K2" t="s">
        <v>358</v>
      </c>
      <c r="L2">
        <v>1346</v>
      </c>
      <c r="N2">
        <v>1009</v>
      </c>
      <c r="O2" t="s">
        <v>359</v>
      </c>
      <c r="P2" t="s">
        <v>359</v>
      </c>
      <c r="Q2">
        <v>1</v>
      </c>
      <c r="W2">
        <v>0</v>
      </c>
      <c r="X2">
        <v>365775288</v>
      </c>
      <c r="Y2">
        <v>1E-3</v>
      </c>
      <c r="AA2">
        <v>27.74</v>
      </c>
      <c r="AB2">
        <v>0</v>
      </c>
      <c r="AC2">
        <v>0</v>
      </c>
      <c r="AD2">
        <v>0</v>
      </c>
      <c r="AE2">
        <v>27.74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6</v>
      </c>
      <c r="AT2">
        <v>1E-3</v>
      </c>
      <c r="AU2" t="s">
        <v>6</v>
      </c>
      <c r="AV2">
        <v>0</v>
      </c>
      <c r="AW2">
        <v>2</v>
      </c>
      <c r="AX2">
        <v>40125275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1E-3</v>
      </c>
      <c r="CY2">
        <f t="shared" ref="CY2:CY7" si="0">AA2</f>
        <v>27.74</v>
      </c>
      <c r="CZ2">
        <f t="shared" ref="CZ2:CZ7" si="1">AE2</f>
        <v>27.74</v>
      </c>
      <c r="DA2">
        <f t="shared" ref="DA2:DA7" si="2">AI2</f>
        <v>1</v>
      </c>
      <c r="DB2">
        <f t="shared" ref="DB2:DB7" si="3">ROUND(ROUND(AT2*CZ2,2),2)</f>
        <v>0.03</v>
      </c>
      <c r="DC2">
        <f t="shared" ref="DC2:DC7" si="4">ROUND(ROUND(AT2*AG2,2),2)</f>
        <v>0</v>
      </c>
    </row>
    <row r="3" spans="1:107" x14ac:dyDescent="0.2">
      <c r="A3">
        <f>ROW(Source!A24)</f>
        <v>24</v>
      </c>
      <c r="B3">
        <v>40125201</v>
      </c>
      <c r="C3">
        <v>40125266</v>
      </c>
      <c r="D3">
        <v>35706849</v>
      </c>
      <c r="E3">
        <v>1</v>
      </c>
      <c r="F3">
        <v>1</v>
      </c>
      <c r="G3">
        <v>1</v>
      </c>
      <c r="H3">
        <v>3</v>
      </c>
      <c r="I3" t="s">
        <v>360</v>
      </c>
      <c r="J3" t="s">
        <v>361</v>
      </c>
      <c r="K3" t="s">
        <v>362</v>
      </c>
      <c r="L3">
        <v>1425</v>
      </c>
      <c r="N3">
        <v>1013</v>
      </c>
      <c r="O3" t="s">
        <v>363</v>
      </c>
      <c r="P3" t="s">
        <v>363</v>
      </c>
      <c r="Q3">
        <v>1</v>
      </c>
      <c r="W3">
        <v>0</v>
      </c>
      <c r="X3">
        <v>663988697</v>
      </c>
      <c r="Y3">
        <v>0.03</v>
      </c>
      <c r="AA3">
        <v>83</v>
      </c>
      <c r="AB3">
        <v>0</v>
      </c>
      <c r="AC3">
        <v>0</v>
      </c>
      <c r="AD3">
        <v>0</v>
      </c>
      <c r="AE3">
        <v>83</v>
      </c>
      <c r="AF3">
        <v>0</v>
      </c>
      <c r="AG3">
        <v>0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6</v>
      </c>
      <c r="AT3">
        <v>0.03</v>
      </c>
      <c r="AU3" t="s">
        <v>6</v>
      </c>
      <c r="AV3">
        <v>0</v>
      </c>
      <c r="AW3">
        <v>2</v>
      </c>
      <c r="AX3">
        <v>40125276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0.03</v>
      </c>
      <c r="CY3">
        <f t="shared" si="0"/>
        <v>83</v>
      </c>
      <c r="CZ3">
        <f t="shared" si="1"/>
        <v>83</v>
      </c>
      <c r="DA3">
        <f t="shared" si="2"/>
        <v>1</v>
      </c>
      <c r="DB3">
        <f t="shared" si="3"/>
        <v>2.4900000000000002</v>
      </c>
      <c r="DC3">
        <f t="shared" si="4"/>
        <v>0</v>
      </c>
    </row>
    <row r="4" spans="1:107" x14ac:dyDescent="0.2">
      <c r="A4">
        <f>ROW(Source!A24)</f>
        <v>24</v>
      </c>
      <c r="B4">
        <v>40125201</v>
      </c>
      <c r="C4">
        <v>40125266</v>
      </c>
      <c r="D4">
        <v>35708865</v>
      </c>
      <c r="E4">
        <v>1</v>
      </c>
      <c r="F4">
        <v>1</v>
      </c>
      <c r="G4">
        <v>1</v>
      </c>
      <c r="H4">
        <v>3</v>
      </c>
      <c r="I4" t="s">
        <v>364</v>
      </c>
      <c r="J4" t="s">
        <v>365</v>
      </c>
      <c r="K4" t="s">
        <v>366</v>
      </c>
      <c r="L4">
        <v>1348</v>
      </c>
      <c r="N4">
        <v>1009</v>
      </c>
      <c r="O4" t="s">
        <v>149</v>
      </c>
      <c r="P4" t="s">
        <v>149</v>
      </c>
      <c r="Q4">
        <v>1000</v>
      </c>
      <c r="W4">
        <v>0</v>
      </c>
      <c r="X4">
        <v>1432246700</v>
      </c>
      <c r="Y4">
        <v>2.0000000000000002E-5</v>
      </c>
      <c r="AA4">
        <v>729.98</v>
      </c>
      <c r="AB4">
        <v>0</v>
      </c>
      <c r="AC4">
        <v>0</v>
      </c>
      <c r="AD4">
        <v>0</v>
      </c>
      <c r="AE4">
        <v>729.98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6</v>
      </c>
      <c r="AT4">
        <v>2.0000000000000002E-5</v>
      </c>
      <c r="AU4" t="s">
        <v>6</v>
      </c>
      <c r="AV4">
        <v>0</v>
      </c>
      <c r="AW4">
        <v>2</v>
      </c>
      <c r="AX4">
        <v>40125277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2.0000000000000002E-5</v>
      </c>
      <c r="CY4">
        <f t="shared" si="0"/>
        <v>729.98</v>
      </c>
      <c r="CZ4">
        <f t="shared" si="1"/>
        <v>729.98</v>
      </c>
      <c r="DA4">
        <f t="shared" si="2"/>
        <v>1</v>
      </c>
      <c r="DB4">
        <f t="shared" si="3"/>
        <v>0.01</v>
      </c>
      <c r="DC4">
        <f t="shared" si="4"/>
        <v>0</v>
      </c>
    </row>
    <row r="5" spans="1:107" x14ac:dyDescent="0.2">
      <c r="A5">
        <f>ROW(Source!A24)</f>
        <v>24</v>
      </c>
      <c r="B5">
        <v>40125201</v>
      </c>
      <c r="C5">
        <v>40125266</v>
      </c>
      <c r="D5">
        <v>35727101</v>
      </c>
      <c r="E5">
        <v>1</v>
      </c>
      <c r="F5">
        <v>1</v>
      </c>
      <c r="G5">
        <v>1</v>
      </c>
      <c r="H5">
        <v>3</v>
      </c>
      <c r="I5" t="s">
        <v>367</v>
      </c>
      <c r="J5" t="s">
        <v>368</v>
      </c>
      <c r="K5" t="s">
        <v>369</v>
      </c>
      <c r="L5">
        <v>1348</v>
      </c>
      <c r="N5">
        <v>1009</v>
      </c>
      <c r="O5" t="s">
        <v>149</v>
      </c>
      <c r="P5" t="s">
        <v>149</v>
      </c>
      <c r="Q5">
        <v>1000</v>
      </c>
      <c r="W5">
        <v>0</v>
      </c>
      <c r="X5">
        <v>-410862102</v>
      </c>
      <c r="Y5">
        <v>1.0000000000000001E-5</v>
      </c>
      <c r="AA5">
        <v>65750</v>
      </c>
      <c r="AB5">
        <v>0</v>
      </c>
      <c r="AC5">
        <v>0</v>
      </c>
      <c r="AD5">
        <v>0</v>
      </c>
      <c r="AE5">
        <v>65750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6</v>
      </c>
      <c r="AT5">
        <v>1.0000000000000001E-5</v>
      </c>
      <c r="AU5" t="s">
        <v>6</v>
      </c>
      <c r="AV5">
        <v>0</v>
      </c>
      <c r="AW5">
        <v>2</v>
      </c>
      <c r="AX5">
        <v>40125278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1.0000000000000001E-5</v>
      </c>
      <c r="CY5">
        <f t="shared" si="0"/>
        <v>65750</v>
      </c>
      <c r="CZ5">
        <f t="shared" si="1"/>
        <v>65750</v>
      </c>
      <c r="DA5">
        <f t="shared" si="2"/>
        <v>1</v>
      </c>
      <c r="DB5">
        <f t="shared" si="3"/>
        <v>0.66</v>
      </c>
      <c r="DC5">
        <f t="shared" si="4"/>
        <v>0</v>
      </c>
    </row>
    <row r="6" spans="1:107" x14ac:dyDescent="0.2">
      <c r="A6">
        <f>ROW(Source!A24)</f>
        <v>24</v>
      </c>
      <c r="B6">
        <v>40125201</v>
      </c>
      <c r="C6">
        <v>40125266</v>
      </c>
      <c r="D6">
        <v>35769519</v>
      </c>
      <c r="E6">
        <v>1</v>
      </c>
      <c r="F6">
        <v>1</v>
      </c>
      <c r="G6">
        <v>1</v>
      </c>
      <c r="H6">
        <v>3</v>
      </c>
      <c r="I6" t="s">
        <v>25</v>
      </c>
      <c r="J6" t="s">
        <v>27</v>
      </c>
      <c r="K6" t="s">
        <v>26</v>
      </c>
      <c r="L6">
        <v>1371</v>
      </c>
      <c r="N6">
        <v>1013</v>
      </c>
      <c r="O6" t="s">
        <v>17</v>
      </c>
      <c r="P6" t="s">
        <v>17</v>
      </c>
      <c r="Q6">
        <v>1</v>
      </c>
      <c r="W6">
        <v>0</v>
      </c>
      <c r="X6">
        <v>-1841126877</v>
      </c>
      <c r="Y6">
        <v>1</v>
      </c>
      <c r="AA6">
        <v>1945.59</v>
      </c>
      <c r="AB6">
        <v>0</v>
      </c>
      <c r="AC6">
        <v>0</v>
      </c>
      <c r="AD6">
        <v>0</v>
      </c>
      <c r="AE6">
        <v>1945.59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0</v>
      </c>
      <c r="AP6">
        <v>0</v>
      </c>
      <c r="AQ6">
        <v>0</v>
      </c>
      <c r="AR6">
        <v>0</v>
      </c>
      <c r="AS6" t="s">
        <v>6</v>
      </c>
      <c r="AT6">
        <v>1</v>
      </c>
      <c r="AU6" t="s">
        <v>6</v>
      </c>
      <c r="AV6">
        <v>0</v>
      </c>
      <c r="AW6">
        <v>1</v>
      </c>
      <c r="AX6">
        <v>-1</v>
      </c>
      <c r="AY6">
        <v>0</v>
      </c>
      <c r="AZ6">
        <v>0</v>
      </c>
      <c r="BA6" t="s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1</v>
      </c>
      <c r="CY6">
        <f t="shared" si="0"/>
        <v>1945.59</v>
      </c>
      <c r="CZ6">
        <f t="shared" si="1"/>
        <v>1945.59</v>
      </c>
      <c r="DA6">
        <f t="shared" si="2"/>
        <v>1</v>
      </c>
      <c r="DB6">
        <f t="shared" si="3"/>
        <v>1945.59</v>
      </c>
      <c r="DC6">
        <f t="shared" si="4"/>
        <v>0</v>
      </c>
    </row>
    <row r="7" spans="1:107" x14ac:dyDescent="0.2">
      <c r="A7">
        <f>ROW(Source!A24)</f>
        <v>24</v>
      </c>
      <c r="B7">
        <v>40125201</v>
      </c>
      <c r="C7">
        <v>40125266</v>
      </c>
      <c r="D7">
        <v>35691809</v>
      </c>
      <c r="E7">
        <v>66</v>
      </c>
      <c r="F7">
        <v>1</v>
      </c>
      <c r="G7">
        <v>1</v>
      </c>
      <c r="H7">
        <v>3</v>
      </c>
      <c r="I7" t="s">
        <v>370</v>
      </c>
      <c r="J7" t="s">
        <v>6</v>
      </c>
      <c r="K7" t="s">
        <v>371</v>
      </c>
      <c r="L7">
        <v>1374</v>
      </c>
      <c r="N7">
        <v>1013</v>
      </c>
      <c r="O7" t="s">
        <v>372</v>
      </c>
      <c r="P7" t="s">
        <v>372</v>
      </c>
      <c r="Q7">
        <v>1</v>
      </c>
      <c r="W7">
        <v>0</v>
      </c>
      <c r="X7">
        <v>-1731369543</v>
      </c>
      <c r="Y7">
        <v>0.24</v>
      </c>
      <c r="AA7">
        <v>1</v>
      </c>
      <c r="AB7">
        <v>0</v>
      </c>
      <c r="AC7">
        <v>0</v>
      </c>
      <c r="AD7">
        <v>0</v>
      </c>
      <c r="AE7">
        <v>1</v>
      </c>
      <c r="AF7">
        <v>0</v>
      </c>
      <c r="AG7">
        <v>0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6</v>
      </c>
      <c r="AT7">
        <v>0.24</v>
      </c>
      <c r="AU7" t="s">
        <v>6</v>
      </c>
      <c r="AV7">
        <v>0</v>
      </c>
      <c r="AW7">
        <v>2</v>
      </c>
      <c r="AX7">
        <v>40125279</v>
      </c>
      <c r="AY7">
        <v>1</v>
      </c>
      <c r="AZ7">
        <v>0</v>
      </c>
      <c r="BA7">
        <v>6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0.24</v>
      </c>
      <c r="CY7">
        <f t="shared" si="0"/>
        <v>1</v>
      </c>
      <c r="CZ7">
        <f t="shared" si="1"/>
        <v>1</v>
      </c>
      <c r="DA7">
        <f t="shared" si="2"/>
        <v>1</v>
      </c>
      <c r="DB7">
        <f t="shared" si="3"/>
        <v>0.24</v>
      </c>
      <c r="DC7">
        <f t="shared" si="4"/>
        <v>0</v>
      </c>
    </row>
    <row r="8" spans="1:107" x14ac:dyDescent="0.2">
      <c r="A8">
        <f>ROW(Source!A26)</f>
        <v>26</v>
      </c>
      <c r="B8">
        <v>40125201</v>
      </c>
      <c r="C8">
        <v>40125281</v>
      </c>
      <c r="D8">
        <v>35686905</v>
      </c>
      <c r="E8">
        <v>66</v>
      </c>
      <c r="F8">
        <v>1</v>
      </c>
      <c r="G8">
        <v>1</v>
      </c>
      <c r="H8">
        <v>1</v>
      </c>
      <c r="I8" t="s">
        <v>353</v>
      </c>
      <c r="J8" t="s">
        <v>6</v>
      </c>
      <c r="K8" t="s">
        <v>354</v>
      </c>
      <c r="L8">
        <v>1191</v>
      </c>
      <c r="N8">
        <v>1013</v>
      </c>
      <c r="O8" t="s">
        <v>355</v>
      </c>
      <c r="P8" t="s">
        <v>355</v>
      </c>
      <c r="Q8">
        <v>1</v>
      </c>
      <c r="W8">
        <v>0</v>
      </c>
      <c r="X8">
        <v>-632984526</v>
      </c>
      <c r="Y8">
        <v>1.38</v>
      </c>
      <c r="AA8">
        <v>0</v>
      </c>
      <c r="AB8">
        <v>0</v>
      </c>
      <c r="AC8">
        <v>0</v>
      </c>
      <c r="AD8">
        <v>10.210000000000001</v>
      </c>
      <c r="AE8">
        <v>0</v>
      </c>
      <c r="AF8">
        <v>0</v>
      </c>
      <c r="AG8">
        <v>0</v>
      </c>
      <c r="AH8">
        <v>10.210000000000001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6</v>
      </c>
      <c r="AT8">
        <v>1.2</v>
      </c>
      <c r="AU8" t="s">
        <v>19</v>
      </c>
      <c r="AV8">
        <v>1</v>
      </c>
      <c r="AW8">
        <v>2</v>
      </c>
      <c r="AX8">
        <v>40125289</v>
      </c>
      <c r="AY8">
        <v>1</v>
      </c>
      <c r="AZ8">
        <v>0</v>
      </c>
      <c r="BA8">
        <v>7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Y8*Source!I26</f>
        <v>8.2799999999999994</v>
      </c>
      <c r="CY8">
        <f>AD8</f>
        <v>10.210000000000001</v>
      </c>
      <c r="CZ8">
        <f>AH8</f>
        <v>10.210000000000001</v>
      </c>
      <c r="DA8">
        <f>AL8</f>
        <v>1</v>
      </c>
      <c r="DB8">
        <f>ROUND((ROUND(AT8*CZ8,2)*1.15),2)</f>
        <v>14.09</v>
      </c>
      <c r="DC8">
        <f>ROUND((ROUND(AT8*AG8,2)*1.15),2)</f>
        <v>0</v>
      </c>
    </row>
    <row r="9" spans="1:107" x14ac:dyDescent="0.2">
      <c r="A9">
        <f>ROW(Source!A26)</f>
        <v>26</v>
      </c>
      <c r="B9">
        <v>40125201</v>
      </c>
      <c r="C9">
        <v>40125281</v>
      </c>
      <c r="D9">
        <v>35703098</v>
      </c>
      <c r="E9">
        <v>1</v>
      </c>
      <c r="F9">
        <v>1</v>
      </c>
      <c r="G9">
        <v>1</v>
      </c>
      <c r="H9">
        <v>3</v>
      </c>
      <c r="I9" t="s">
        <v>356</v>
      </c>
      <c r="J9" t="s">
        <v>357</v>
      </c>
      <c r="K9" t="s">
        <v>358</v>
      </c>
      <c r="L9">
        <v>1346</v>
      </c>
      <c r="N9">
        <v>1009</v>
      </c>
      <c r="O9" t="s">
        <v>359</v>
      </c>
      <c r="P9" t="s">
        <v>359</v>
      </c>
      <c r="Q9">
        <v>1</v>
      </c>
      <c r="W9">
        <v>0</v>
      </c>
      <c r="X9">
        <v>365775288</v>
      </c>
      <c r="Y9">
        <v>1E-3</v>
      </c>
      <c r="AA9">
        <v>27.74</v>
      </c>
      <c r="AB9">
        <v>0</v>
      </c>
      <c r="AC9">
        <v>0</v>
      </c>
      <c r="AD9">
        <v>0</v>
      </c>
      <c r="AE9">
        <v>27.74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6</v>
      </c>
      <c r="AT9">
        <v>1E-3</v>
      </c>
      <c r="AU9" t="s">
        <v>6</v>
      </c>
      <c r="AV9">
        <v>0</v>
      </c>
      <c r="AW9">
        <v>2</v>
      </c>
      <c r="AX9">
        <v>40125290</v>
      </c>
      <c r="AY9">
        <v>1</v>
      </c>
      <c r="AZ9">
        <v>0</v>
      </c>
      <c r="BA9">
        <v>8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Y9*Source!I26</f>
        <v>6.0000000000000001E-3</v>
      </c>
      <c r="CY9">
        <f t="shared" ref="CY9:CY14" si="5">AA9</f>
        <v>27.74</v>
      </c>
      <c r="CZ9">
        <f t="shared" ref="CZ9:CZ14" si="6">AE9</f>
        <v>27.74</v>
      </c>
      <c r="DA9">
        <f t="shared" ref="DA9:DA14" si="7">AI9</f>
        <v>1</v>
      </c>
      <c r="DB9">
        <f t="shared" ref="DB9:DB14" si="8">ROUND(ROUND(AT9*CZ9,2),2)</f>
        <v>0.03</v>
      </c>
      <c r="DC9">
        <f t="shared" ref="DC9:DC14" si="9">ROUND(ROUND(AT9*AG9,2),2)</f>
        <v>0</v>
      </c>
    </row>
    <row r="10" spans="1:107" x14ac:dyDescent="0.2">
      <c r="A10">
        <f>ROW(Source!A26)</f>
        <v>26</v>
      </c>
      <c r="B10">
        <v>40125201</v>
      </c>
      <c r="C10">
        <v>40125281</v>
      </c>
      <c r="D10">
        <v>35706849</v>
      </c>
      <c r="E10">
        <v>1</v>
      </c>
      <c r="F10">
        <v>1</v>
      </c>
      <c r="G10">
        <v>1</v>
      </c>
      <c r="H10">
        <v>3</v>
      </c>
      <c r="I10" t="s">
        <v>360</v>
      </c>
      <c r="J10" t="s">
        <v>361</v>
      </c>
      <c r="K10" t="s">
        <v>362</v>
      </c>
      <c r="L10">
        <v>1425</v>
      </c>
      <c r="N10">
        <v>1013</v>
      </c>
      <c r="O10" t="s">
        <v>363</v>
      </c>
      <c r="P10" t="s">
        <v>363</v>
      </c>
      <c r="Q10">
        <v>1</v>
      </c>
      <c r="W10">
        <v>0</v>
      </c>
      <c r="X10">
        <v>663988697</v>
      </c>
      <c r="Y10">
        <v>0.03</v>
      </c>
      <c r="AA10">
        <v>83</v>
      </c>
      <c r="AB10">
        <v>0</v>
      </c>
      <c r="AC10">
        <v>0</v>
      </c>
      <c r="AD10">
        <v>0</v>
      </c>
      <c r="AE10">
        <v>83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6</v>
      </c>
      <c r="AT10">
        <v>0.03</v>
      </c>
      <c r="AU10" t="s">
        <v>6</v>
      </c>
      <c r="AV10">
        <v>0</v>
      </c>
      <c r="AW10">
        <v>2</v>
      </c>
      <c r="AX10">
        <v>40125291</v>
      </c>
      <c r="AY10">
        <v>1</v>
      </c>
      <c r="AZ10">
        <v>0</v>
      </c>
      <c r="BA10">
        <v>9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Y10*Source!I26</f>
        <v>0.18</v>
      </c>
      <c r="CY10">
        <f t="shared" si="5"/>
        <v>83</v>
      </c>
      <c r="CZ10">
        <f t="shared" si="6"/>
        <v>83</v>
      </c>
      <c r="DA10">
        <f t="shared" si="7"/>
        <v>1</v>
      </c>
      <c r="DB10">
        <f t="shared" si="8"/>
        <v>2.4900000000000002</v>
      </c>
      <c r="DC10">
        <f t="shared" si="9"/>
        <v>0</v>
      </c>
    </row>
    <row r="11" spans="1:107" x14ac:dyDescent="0.2">
      <c r="A11">
        <f>ROW(Source!A26)</f>
        <v>26</v>
      </c>
      <c r="B11">
        <v>40125201</v>
      </c>
      <c r="C11">
        <v>40125281</v>
      </c>
      <c r="D11">
        <v>35708865</v>
      </c>
      <c r="E11">
        <v>1</v>
      </c>
      <c r="F11">
        <v>1</v>
      </c>
      <c r="G11">
        <v>1</v>
      </c>
      <c r="H11">
        <v>3</v>
      </c>
      <c r="I11" t="s">
        <v>364</v>
      </c>
      <c r="J11" t="s">
        <v>365</v>
      </c>
      <c r="K11" t="s">
        <v>366</v>
      </c>
      <c r="L11">
        <v>1348</v>
      </c>
      <c r="N11">
        <v>1009</v>
      </c>
      <c r="O11" t="s">
        <v>149</v>
      </c>
      <c r="P11" t="s">
        <v>149</v>
      </c>
      <c r="Q11">
        <v>1000</v>
      </c>
      <c r="W11">
        <v>0</v>
      </c>
      <c r="X11">
        <v>1432246700</v>
      </c>
      <c r="Y11">
        <v>2.0000000000000002E-5</v>
      </c>
      <c r="AA11">
        <v>729.98</v>
      </c>
      <c r="AB11">
        <v>0</v>
      </c>
      <c r="AC11">
        <v>0</v>
      </c>
      <c r="AD11">
        <v>0</v>
      </c>
      <c r="AE11">
        <v>729.98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6</v>
      </c>
      <c r="AT11">
        <v>2.0000000000000002E-5</v>
      </c>
      <c r="AU11" t="s">
        <v>6</v>
      </c>
      <c r="AV11">
        <v>0</v>
      </c>
      <c r="AW11">
        <v>2</v>
      </c>
      <c r="AX11">
        <v>40125292</v>
      </c>
      <c r="AY11">
        <v>1</v>
      </c>
      <c r="AZ11">
        <v>0</v>
      </c>
      <c r="BA11">
        <v>10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1.2000000000000002E-4</v>
      </c>
      <c r="CY11">
        <f t="shared" si="5"/>
        <v>729.98</v>
      </c>
      <c r="CZ11">
        <f t="shared" si="6"/>
        <v>729.98</v>
      </c>
      <c r="DA11">
        <f t="shared" si="7"/>
        <v>1</v>
      </c>
      <c r="DB11">
        <f t="shared" si="8"/>
        <v>0.01</v>
      </c>
      <c r="DC11">
        <f t="shared" si="9"/>
        <v>0</v>
      </c>
    </row>
    <row r="12" spans="1:107" x14ac:dyDescent="0.2">
      <c r="A12">
        <f>ROW(Source!A26)</f>
        <v>26</v>
      </c>
      <c r="B12">
        <v>40125201</v>
      </c>
      <c r="C12">
        <v>40125281</v>
      </c>
      <c r="D12">
        <v>35727101</v>
      </c>
      <c r="E12">
        <v>1</v>
      </c>
      <c r="F12">
        <v>1</v>
      </c>
      <c r="G12">
        <v>1</v>
      </c>
      <c r="H12">
        <v>3</v>
      </c>
      <c r="I12" t="s">
        <v>367</v>
      </c>
      <c r="J12" t="s">
        <v>368</v>
      </c>
      <c r="K12" t="s">
        <v>369</v>
      </c>
      <c r="L12">
        <v>1348</v>
      </c>
      <c r="N12">
        <v>1009</v>
      </c>
      <c r="O12" t="s">
        <v>149</v>
      </c>
      <c r="P12" t="s">
        <v>149</v>
      </c>
      <c r="Q12">
        <v>1000</v>
      </c>
      <c r="W12">
        <v>0</v>
      </c>
      <c r="X12">
        <v>-410862102</v>
      </c>
      <c r="Y12">
        <v>1.0000000000000001E-5</v>
      </c>
      <c r="AA12">
        <v>65750</v>
      </c>
      <c r="AB12">
        <v>0</v>
      </c>
      <c r="AC12">
        <v>0</v>
      </c>
      <c r="AD12">
        <v>0</v>
      </c>
      <c r="AE12">
        <v>65750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6</v>
      </c>
      <c r="AT12">
        <v>1.0000000000000001E-5</v>
      </c>
      <c r="AU12" t="s">
        <v>6</v>
      </c>
      <c r="AV12">
        <v>0</v>
      </c>
      <c r="AW12">
        <v>2</v>
      </c>
      <c r="AX12">
        <v>40125293</v>
      </c>
      <c r="AY12">
        <v>1</v>
      </c>
      <c r="AZ12">
        <v>0</v>
      </c>
      <c r="BA12">
        <v>11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6.0000000000000008E-5</v>
      </c>
      <c r="CY12">
        <f t="shared" si="5"/>
        <v>65750</v>
      </c>
      <c r="CZ12">
        <f t="shared" si="6"/>
        <v>65750</v>
      </c>
      <c r="DA12">
        <f t="shared" si="7"/>
        <v>1</v>
      </c>
      <c r="DB12">
        <f t="shared" si="8"/>
        <v>0.66</v>
      </c>
      <c r="DC12">
        <f t="shared" si="9"/>
        <v>0</v>
      </c>
    </row>
    <row r="13" spans="1:107" x14ac:dyDescent="0.2">
      <c r="A13">
        <f>ROW(Source!A26)</f>
        <v>26</v>
      </c>
      <c r="B13">
        <v>40125201</v>
      </c>
      <c r="C13">
        <v>40125281</v>
      </c>
      <c r="D13">
        <v>35691809</v>
      </c>
      <c r="E13">
        <v>66</v>
      </c>
      <c r="F13">
        <v>1</v>
      </c>
      <c r="G13">
        <v>1</v>
      </c>
      <c r="H13">
        <v>3</v>
      </c>
      <c r="I13" t="s">
        <v>370</v>
      </c>
      <c r="J13" t="s">
        <v>6</v>
      </c>
      <c r="K13" t="s">
        <v>371</v>
      </c>
      <c r="L13">
        <v>1374</v>
      </c>
      <c r="N13">
        <v>1013</v>
      </c>
      <c r="O13" t="s">
        <v>372</v>
      </c>
      <c r="P13" t="s">
        <v>372</v>
      </c>
      <c r="Q13">
        <v>1</v>
      </c>
      <c r="W13">
        <v>0</v>
      </c>
      <c r="X13">
        <v>-1731369543</v>
      </c>
      <c r="Y13">
        <v>0.24</v>
      </c>
      <c r="AA13">
        <v>1</v>
      </c>
      <c r="AB13">
        <v>0</v>
      </c>
      <c r="AC13">
        <v>0</v>
      </c>
      <c r="AD13">
        <v>0</v>
      </c>
      <c r="AE13">
        <v>1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6</v>
      </c>
      <c r="AT13">
        <v>0.24</v>
      </c>
      <c r="AU13" t="s">
        <v>6</v>
      </c>
      <c r="AV13">
        <v>0</v>
      </c>
      <c r="AW13">
        <v>2</v>
      </c>
      <c r="AX13">
        <v>40125294</v>
      </c>
      <c r="AY13">
        <v>1</v>
      </c>
      <c r="AZ13">
        <v>0</v>
      </c>
      <c r="BA13">
        <v>12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1.44</v>
      </c>
      <c r="CY13">
        <f t="shared" si="5"/>
        <v>1</v>
      </c>
      <c r="CZ13">
        <f t="shared" si="6"/>
        <v>1</v>
      </c>
      <c r="DA13">
        <f t="shared" si="7"/>
        <v>1</v>
      </c>
      <c r="DB13">
        <f t="shared" si="8"/>
        <v>0.24</v>
      </c>
      <c r="DC13">
        <f t="shared" si="9"/>
        <v>0</v>
      </c>
    </row>
    <row r="14" spans="1:107" x14ac:dyDescent="0.2">
      <c r="A14">
        <f>ROW(Source!A26)</f>
        <v>26</v>
      </c>
      <c r="B14">
        <v>40125201</v>
      </c>
      <c r="C14">
        <v>40125281</v>
      </c>
      <c r="D14">
        <v>0</v>
      </c>
      <c r="E14">
        <v>1</v>
      </c>
      <c r="F14">
        <v>1</v>
      </c>
      <c r="G14">
        <v>1</v>
      </c>
      <c r="H14">
        <v>3</v>
      </c>
      <c r="I14" t="s">
        <v>32</v>
      </c>
      <c r="J14" t="s">
        <v>6</v>
      </c>
      <c r="K14" t="s">
        <v>33</v>
      </c>
      <c r="L14">
        <v>1371</v>
      </c>
      <c r="N14">
        <v>1013</v>
      </c>
      <c r="O14" t="s">
        <v>17</v>
      </c>
      <c r="P14" t="s">
        <v>17</v>
      </c>
      <c r="Q14">
        <v>1</v>
      </c>
      <c r="W14">
        <v>0</v>
      </c>
      <c r="X14">
        <v>2057206214</v>
      </c>
      <c r="Y14">
        <v>1</v>
      </c>
      <c r="AA14">
        <v>619.83000000000004</v>
      </c>
      <c r="AB14">
        <v>0</v>
      </c>
      <c r="AC14">
        <v>0</v>
      </c>
      <c r="AD14">
        <v>0</v>
      </c>
      <c r="AE14">
        <v>619.83000000000004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0</v>
      </c>
      <c r="AP14">
        <v>0</v>
      </c>
      <c r="AQ14">
        <v>0</v>
      </c>
      <c r="AR14">
        <v>0</v>
      </c>
      <c r="AS14" t="s">
        <v>6</v>
      </c>
      <c r="AT14">
        <v>1</v>
      </c>
      <c r="AU14" t="s">
        <v>6</v>
      </c>
      <c r="AV14">
        <v>0</v>
      </c>
      <c r="AW14">
        <v>1</v>
      </c>
      <c r="AX14">
        <v>-1</v>
      </c>
      <c r="AY14">
        <v>0</v>
      </c>
      <c r="AZ14">
        <v>0</v>
      </c>
      <c r="BA14" t="s">
        <v>6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6</v>
      </c>
      <c r="CY14">
        <f t="shared" si="5"/>
        <v>619.83000000000004</v>
      </c>
      <c r="CZ14">
        <f t="shared" si="6"/>
        <v>619.83000000000004</v>
      </c>
      <c r="DA14">
        <f t="shared" si="7"/>
        <v>1</v>
      </c>
      <c r="DB14">
        <f t="shared" si="8"/>
        <v>619.83000000000004</v>
      </c>
      <c r="DC14">
        <f t="shared" si="9"/>
        <v>0</v>
      </c>
    </row>
    <row r="15" spans="1:107" x14ac:dyDescent="0.2">
      <c r="A15">
        <f>ROW(Source!A28)</f>
        <v>28</v>
      </c>
      <c r="B15">
        <v>40125201</v>
      </c>
      <c r="C15">
        <v>40125296</v>
      </c>
      <c r="D15">
        <v>35686905</v>
      </c>
      <c r="E15">
        <v>66</v>
      </c>
      <c r="F15">
        <v>1</v>
      </c>
      <c r="G15">
        <v>1</v>
      </c>
      <c r="H15">
        <v>1</v>
      </c>
      <c r="I15" t="s">
        <v>353</v>
      </c>
      <c r="J15" t="s">
        <v>6</v>
      </c>
      <c r="K15" t="s">
        <v>354</v>
      </c>
      <c r="L15">
        <v>1191</v>
      </c>
      <c r="N15">
        <v>1013</v>
      </c>
      <c r="O15" t="s">
        <v>355</v>
      </c>
      <c r="P15" t="s">
        <v>355</v>
      </c>
      <c r="Q15">
        <v>1</v>
      </c>
      <c r="W15">
        <v>0</v>
      </c>
      <c r="X15">
        <v>-632984526</v>
      </c>
      <c r="Y15">
        <v>1.38</v>
      </c>
      <c r="AA15">
        <v>0</v>
      </c>
      <c r="AB15">
        <v>0</v>
      </c>
      <c r="AC15">
        <v>0</v>
      </c>
      <c r="AD15">
        <v>10.210000000000001</v>
      </c>
      <c r="AE15">
        <v>0</v>
      </c>
      <c r="AF15">
        <v>0</v>
      </c>
      <c r="AG15">
        <v>0</v>
      </c>
      <c r="AH15">
        <v>10.210000000000001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6</v>
      </c>
      <c r="AT15">
        <v>1.2</v>
      </c>
      <c r="AU15" t="s">
        <v>19</v>
      </c>
      <c r="AV15">
        <v>1</v>
      </c>
      <c r="AW15">
        <v>2</v>
      </c>
      <c r="AX15">
        <v>40125304</v>
      </c>
      <c r="AY15">
        <v>1</v>
      </c>
      <c r="AZ15">
        <v>0</v>
      </c>
      <c r="BA15">
        <v>13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Y15*Source!I28</f>
        <v>1.38</v>
      </c>
      <c r="CY15">
        <f>AD15</f>
        <v>10.210000000000001</v>
      </c>
      <c r="CZ15">
        <f>AH15</f>
        <v>10.210000000000001</v>
      </c>
      <c r="DA15">
        <f>AL15</f>
        <v>1</v>
      </c>
      <c r="DB15">
        <f>ROUND((ROUND(AT15*CZ15,2)*1.15),2)</f>
        <v>14.09</v>
      </c>
      <c r="DC15">
        <f>ROUND((ROUND(AT15*AG15,2)*1.15),2)</f>
        <v>0</v>
      </c>
    </row>
    <row r="16" spans="1:107" x14ac:dyDescent="0.2">
      <c r="A16">
        <f>ROW(Source!A28)</f>
        <v>28</v>
      </c>
      <c r="B16">
        <v>40125201</v>
      </c>
      <c r="C16">
        <v>40125296</v>
      </c>
      <c r="D16">
        <v>35703098</v>
      </c>
      <c r="E16">
        <v>1</v>
      </c>
      <c r="F16">
        <v>1</v>
      </c>
      <c r="G16">
        <v>1</v>
      </c>
      <c r="H16">
        <v>3</v>
      </c>
      <c r="I16" t="s">
        <v>356</v>
      </c>
      <c r="J16" t="s">
        <v>357</v>
      </c>
      <c r="K16" t="s">
        <v>358</v>
      </c>
      <c r="L16">
        <v>1346</v>
      </c>
      <c r="N16">
        <v>1009</v>
      </c>
      <c r="O16" t="s">
        <v>359</v>
      </c>
      <c r="P16" t="s">
        <v>359</v>
      </c>
      <c r="Q16">
        <v>1</v>
      </c>
      <c r="W16">
        <v>0</v>
      </c>
      <c r="X16">
        <v>365775288</v>
      </c>
      <c r="Y16">
        <v>1E-3</v>
      </c>
      <c r="AA16">
        <v>27.74</v>
      </c>
      <c r="AB16">
        <v>0</v>
      </c>
      <c r="AC16">
        <v>0</v>
      </c>
      <c r="AD16">
        <v>0</v>
      </c>
      <c r="AE16">
        <v>27.74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6</v>
      </c>
      <c r="AT16">
        <v>1E-3</v>
      </c>
      <c r="AU16" t="s">
        <v>6</v>
      </c>
      <c r="AV16">
        <v>0</v>
      </c>
      <c r="AW16">
        <v>2</v>
      </c>
      <c r="AX16">
        <v>40125305</v>
      </c>
      <c r="AY16">
        <v>1</v>
      </c>
      <c r="AZ16">
        <v>0</v>
      </c>
      <c r="BA16">
        <v>14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Y16*Source!I28</f>
        <v>1E-3</v>
      </c>
      <c r="CY16">
        <f t="shared" ref="CY16:CY21" si="10">AA16</f>
        <v>27.74</v>
      </c>
      <c r="CZ16">
        <f t="shared" ref="CZ16:CZ21" si="11">AE16</f>
        <v>27.74</v>
      </c>
      <c r="DA16">
        <f t="shared" ref="DA16:DA21" si="12">AI16</f>
        <v>1</v>
      </c>
      <c r="DB16">
        <f t="shared" ref="DB16:DB21" si="13">ROUND(ROUND(AT16*CZ16,2),2)</f>
        <v>0.03</v>
      </c>
      <c r="DC16">
        <f t="shared" ref="DC16:DC21" si="14">ROUND(ROUND(AT16*AG16,2),2)</f>
        <v>0</v>
      </c>
    </row>
    <row r="17" spans="1:107" x14ac:dyDescent="0.2">
      <c r="A17">
        <f>ROW(Source!A28)</f>
        <v>28</v>
      </c>
      <c r="B17">
        <v>40125201</v>
      </c>
      <c r="C17">
        <v>40125296</v>
      </c>
      <c r="D17">
        <v>35706849</v>
      </c>
      <c r="E17">
        <v>1</v>
      </c>
      <c r="F17">
        <v>1</v>
      </c>
      <c r="G17">
        <v>1</v>
      </c>
      <c r="H17">
        <v>3</v>
      </c>
      <c r="I17" t="s">
        <v>360</v>
      </c>
      <c r="J17" t="s">
        <v>361</v>
      </c>
      <c r="K17" t="s">
        <v>362</v>
      </c>
      <c r="L17">
        <v>1425</v>
      </c>
      <c r="N17">
        <v>1013</v>
      </c>
      <c r="O17" t="s">
        <v>363</v>
      </c>
      <c r="P17" t="s">
        <v>363</v>
      </c>
      <c r="Q17">
        <v>1</v>
      </c>
      <c r="W17">
        <v>0</v>
      </c>
      <c r="X17">
        <v>663988697</v>
      </c>
      <c r="Y17">
        <v>0.03</v>
      </c>
      <c r="AA17">
        <v>83</v>
      </c>
      <c r="AB17">
        <v>0</v>
      </c>
      <c r="AC17">
        <v>0</v>
      </c>
      <c r="AD17">
        <v>0</v>
      </c>
      <c r="AE17">
        <v>83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6</v>
      </c>
      <c r="AT17">
        <v>0.03</v>
      </c>
      <c r="AU17" t="s">
        <v>6</v>
      </c>
      <c r="AV17">
        <v>0</v>
      </c>
      <c r="AW17">
        <v>2</v>
      </c>
      <c r="AX17">
        <v>40125306</v>
      </c>
      <c r="AY17">
        <v>1</v>
      </c>
      <c r="AZ17">
        <v>0</v>
      </c>
      <c r="BA17">
        <v>15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Y17*Source!I28</f>
        <v>0.03</v>
      </c>
      <c r="CY17">
        <f t="shared" si="10"/>
        <v>83</v>
      </c>
      <c r="CZ17">
        <f t="shared" si="11"/>
        <v>83</v>
      </c>
      <c r="DA17">
        <f t="shared" si="12"/>
        <v>1</v>
      </c>
      <c r="DB17">
        <f t="shared" si="13"/>
        <v>2.4900000000000002</v>
      </c>
      <c r="DC17">
        <f t="shared" si="14"/>
        <v>0</v>
      </c>
    </row>
    <row r="18" spans="1:107" x14ac:dyDescent="0.2">
      <c r="A18">
        <f>ROW(Source!A28)</f>
        <v>28</v>
      </c>
      <c r="B18">
        <v>40125201</v>
      </c>
      <c r="C18">
        <v>40125296</v>
      </c>
      <c r="D18">
        <v>35708865</v>
      </c>
      <c r="E18">
        <v>1</v>
      </c>
      <c r="F18">
        <v>1</v>
      </c>
      <c r="G18">
        <v>1</v>
      </c>
      <c r="H18">
        <v>3</v>
      </c>
      <c r="I18" t="s">
        <v>364</v>
      </c>
      <c r="J18" t="s">
        <v>365</v>
      </c>
      <c r="K18" t="s">
        <v>366</v>
      </c>
      <c r="L18">
        <v>1348</v>
      </c>
      <c r="N18">
        <v>1009</v>
      </c>
      <c r="O18" t="s">
        <v>149</v>
      </c>
      <c r="P18" t="s">
        <v>149</v>
      </c>
      <c r="Q18">
        <v>1000</v>
      </c>
      <c r="W18">
        <v>0</v>
      </c>
      <c r="X18">
        <v>1432246700</v>
      </c>
      <c r="Y18">
        <v>2.0000000000000002E-5</v>
      </c>
      <c r="AA18">
        <v>729.98</v>
      </c>
      <c r="AB18">
        <v>0</v>
      </c>
      <c r="AC18">
        <v>0</v>
      </c>
      <c r="AD18">
        <v>0</v>
      </c>
      <c r="AE18">
        <v>729.98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6</v>
      </c>
      <c r="AT18">
        <v>2.0000000000000002E-5</v>
      </c>
      <c r="AU18" t="s">
        <v>6</v>
      </c>
      <c r="AV18">
        <v>0</v>
      </c>
      <c r="AW18">
        <v>2</v>
      </c>
      <c r="AX18">
        <v>40125307</v>
      </c>
      <c r="AY18">
        <v>1</v>
      </c>
      <c r="AZ18">
        <v>0</v>
      </c>
      <c r="BA18">
        <v>16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Y18*Source!I28</f>
        <v>2.0000000000000002E-5</v>
      </c>
      <c r="CY18">
        <f t="shared" si="10"/>
        <v>729.98</v>
      </c>
      <c r="CZ18">
        <f t="shared" si="11"/>
        <v>729.98</v>
      </c>
      <c r="DA18">
        <f t="shared" si="12"/>
        <v>1</v>
      </c>
      <c r="DB18">
        <f t="shared" si="13"/>
        <v>0.01</v>
      </c>
      <c r="DC18">
        <f t="shared" si="14"/>
        <v>0</v>
      </c>
    </row>
    <row r="19" spans="1:107" x14ac:dyDescent="0.2">
      <c r="A19">
        <f>ROW(Source!A28)</f>
        <v>28</v>
      </c>
      <c r="B19">
        <v>40125201</v>
      </c>
      <c r="C19">
        <v>40125296</v>
      </c>
      <c r="D19">
        <v>35727101</v>
      </c>
      <c r="E19">
        <v>1</v>
      </c>
      <c r="F19">
        <v>1</v>
      </c>
      <c r="G19">
        <v>1</v>
      </c>
      <c r="H19">
        <v>3</v>
      </c>
      <c r="I19" t="s">
        <v>367</v>
      </c>
      <c r="J19" t="s">
        <v>368</v>
      </c>
      <c r="K19" t="s">
        <v>369</v>
      </c>
      <c r="L19">
        <v>1348</v>
      </c>
      <c r="N19">
        <v>1009</v>
      </c>
      <c r="O19" t="s">
        <v>149</v>
      </c>
      <c r="P19" t="s">
        <v>149</v>
      </c>
      <c r="Q19">
        <v>1000</v>
      </c>
      <c r="W19">
        <v>0</v>
      </c>
      <c r="X19">
        <v>-410862102</v>
      </c>
      <c r="Y19">
        <v>1.0000000000000001E-5</v>
      </c>
      <c r="AA19">
        <v>65750</v>
      </c>
      <c r="AB19">
        <v>0</v>
      </c>
      <c r="AC19">
        <v>0</v>
      </c>
      <c r="AD19">
        <v>0</v>
      </c>
      <c r="AE19">
        <v>65750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6</v>
      </c>
      <c r="AT19">
        <v>1.0000000000000001E-5</v>
      </c>
      <c r="AU19" t="s">
        <v>6</v>
      </c>
      <c r="AV19">
        <v>0</v>
      </c>
      <c r="AW19">
        <v>2</v>
      </c>
      <c r="AX19">
        <v>40125308</v>
      </c>
      <c r="AY19">
        <v>1</v>
      </c>
      <c r="AZ19">
        <v>0</v>
      </c>
      <c r="BA19">
        <v>17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Y19*Source!I28</f>
        <v>1.0000000000000001E-5</v>
      </c>
      <c r="CY19">
        <f t="shared" si="10"/>
        <v>65750</v>
      </c>
      <c r="CZ19">
        <f t="shared" si="11"/>
        <v>65750</v>
      </c>
      <c r="DA19">
        <f t="shared" si="12"/>
        <v>1</v>
      </c>
      <c r="DB19">
        <f t="shared" si="13"/>
        <v>0.66</v>
      </c>
      <c r="DC19">
        <f t="shared" si="14"/>
        <v>0</v>
      </c>
    </row>
    <row r="20" spans="1:107" x14ac:dyDescent="0.2">
      <c r="A20">
        <f>ROW(Source!A28)</f>
        <v>28</v>
      </c>
      <c r="B20">
        <v>40125201</v>
      </c>
      <c r="C20">
        <v>40125296</v>
      </c>
      <c r="D20">
        <v>35769744</v>
      </c>
      <c r="E20">
        <v>1</v>
      </c>
      <c r="F20">
        <v>1</v>
      </c>
      <c r="G20">
        <v>1</v>
      </c>
      <c r="H20">
        <v>3</v>
      </c>
      <c r="I20" t="s">
        <v>38</v>
      </c>
      <c r="J20" t="s">
        <v>40</v>
      </c>
      <c r="K20" t="s">
        <v>39</v>
      </c>
      <c r="L20">
        <v>1371</v>
      </c>
      <c r="N20">
        <v>1013</v>
      </c>
      <c r="O20" t="s">
        <v>17</v>
      </c>
      <c r="P20" t="s">
        <v>17</v>
      </c>
      <c r="Q20">
        <v>1</v>
      </c>
      <c r="W20">
        <v>0</v>
      </c>
      <c r="X20">
        <v>-538161927</v>
      </c>
      <c r="Y20">
        <v>1</v>
      </c>
      <c r="AA20">
        <v>1239.67</v>
      </c>
      <c r="AB20">
        <v>0</v>
      </c>
      <c r="AC20">
        <v>0</v>
      </c>
      <c r="AD20">
        <v>0</v>
      </c>
      <c r="AE20">
        <v>1239.67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0</v>
      </c>
      <c r="AP20">
        <v>0</v>
      </c>
      <c r="AQ20">
        <v>0</v>
      </c>
      <c r="AR20">
        <v>0</v>
      </c>
      <c r="AS20" t="s">
        <v>6</v>
      </c>
      <c r="AT20">
        <v>1</v>
      </c>
      <c r="AU20" t="s">
        <v>6</v>
      </c>
      <c r="AV20">
        <v>0</v>
      </c>
      <c r="AW20">
        <v>1</v>
      </c>
      <c r="AX20">
        <v>-1</v>
      </c>
      <c r="AY20">
        <v>0</v>
      </c>
      <c r="AZ20">
        <v>0</v>
      </c>
      <c r="BA20" t="s">
        <v>6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Y20*Source!I28</f>
        <v>1</v>
      </c>
      <c r="CY20">
        <f t="shared" si="10"/>
        <v>1239.67</v>
      </c>
      <c r="CZ20">
        <f t="shared" si="11"/>
        <v>1239.67</v>
      </c>
      <c r="DA20">
        <f t="shared" si="12"/>
        <v>1</v>
      </c>
      <c r="DB20">
        <f t="shared" si="13"/>
        <v>1239.67</v>
      </c>
      <c r="DC20">
        <f t="shared" si="14"/>
        <v>0</v>
      </c>
    </row>
    <row r="21" spans="1:107" x14ac:dyDescent="0.2">
      <c r="A21">
        <f>ROW(Source!A28)</f>
        <v>28</v>
      </c>
      <c r="B21">
        <v>40125201</v>
      </c>
      <c r="C21">
        <v>40125296</v>
      </c>
      <c r="D21">
        <v>35691809</v>
      </c>
      <c r="E21">
        <v>66</v>
      </c>
      <c r="F21">
        <v>1</v>
      </c>
      <c r="G21">
        <v>1</v>
      </c>
      <c r="H21">
        <v>3</v>
      </c>
      <c r="I21" t="s">
        <v>370</v>
      </c>
      <c r="J21" t="s">
        <v>6</v>
      </c>
      <c r="K21" t="s">
        <v>371</v>
      </c>
      <c r="L21">
        <v>1374</v>
      </c>
      <c r="N21">
        <v>1013</v>
      </c>
      <c r="O21" t="s">
        <v>372</v>
      </c>
      <c r="P21" t="s">
        <v>372</v>
      </c>
      <c r="Q21">
        <v>1</v>
      </c>
      <c r="W21">
        <v>0</v>
      </c>
      <c r="X21">
        <v>-1731369543</v>
      </c>
      <c r="Y21">
        <v>0.24</v>
      </c>
      <c r="AA21">
        <v>1</v>
      </c>
      <c r="AB21">
        <v>0</v>
      </c>
      <c r="AC21">
        <v>0</v>
      </c>
      <c r="AD21">
        <v>0</v>
      </c>
      <c r="AE21">
        <v>1</v>
      </c>
      <c r="AF21">
        <v>0</v>
      </c>
      <c r="AG21">
        <v>0</v>
      </c>
      <c r="AH21">
        <v>0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6</v>
      </c>
      <c r="AT21">
        <v>0.24</v>
      </c>
      <c r="AU21" t="s">
        <v>6</v>
      </c>
      <c r="AV21">
        <v>0</v>
      </c>
      <c r="AW21">
        <v>2</v>
      </c>
      <c r="AX21">
        <v>40125309</v>
      </c>
      <c r="AY21">
        <v>1</v>
      </c>
      <c r="AZ21">
        <v>0</v>
      </c>
      <c r="BA21">
        <v>18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Y21*Source!I28</f>
        <v>0.24</v>
      </c>
      <c r="CY21">
        <f t="shared" si="10"/>
        <v>1</v>
      </c>
      <c r="CZ21">
        <f t="shared" si="11"/>
        <v>1</v>
      </c>
      <c r="DA21">
        <f t="shared" si="12"/>
        <v>1</v>
      </c>
      <c r="DB21">
        <f t="shared" si="13"/>
        <v>0.24</v>
      </c>
      <c r="DC21">
        <f t="shared" si="14"/>
        <v>0</v>
      </c>
    </row>
    <row r="22" spans="1:107" x14ac:dyDescent="0.2">
      <c r="A22">
        <f>ROW(Source!A30)</f>
        <v>30</v>
      </c>
      <c r="B22">
        <v>40125201</v>
      </c>
      <c r="C22">
        <v>40125807</v>
      </c>
      <c r="D22">
        <v>35686927</v>
      </c>
      <c r="E22">
        <v>66</v>
      </c>
      <c r="F22">
        <v>1</v>
      </c>
      <c r="G22">
        <v>1</v>
      </c>
      <c r="H22">
        <v>1</v>
      </c>
      <c r="I22" t="s">
        <v>373</v>
      </c>
      <c r="J22" t="s">
        <v>6</v>
      </c>
      <c r="K22" t="s">
        <v>374</v>
      </c>
      <c r="L22">
        <v>1191</v>
      </c>
      <c r="N22">
        <v>1013</v>
      </c>
      <c r="O22" t="s">
        <v>355</v>
      </c>
      <c r="P22" t="s">
        <v>355</v>
      </c>
      <c r="Q22">
        <v>1</v>
      </c>
      <c r="W22">
        <v>0</v>
      </c>
      <c r="X22">
        <v>71966457</v>
      </c>
      <c r="Y22">
        <v>10.695</v>
      </c>
      <c r="AA22">
        <v>0</v>
      </c>
      <c r="AB22">
        <v>0</v>
      </c>
      <c r="AC22">
        <v>0</v>
      </c>
      <c r="AD22">
        <v>11.09</v>
      </c>
      <c r="AE22">
        <v>0</v>
      </c>
      <c r="AF22">
        <v>0</v>
      </c>
      <c r="AG22">
        <v>0</v>
      </c>
      <c r="AH22">
        <v>11.09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6</v>
      </c>
      <c r="AT22">
        <v>9.3000000000000007</v>
      </c>
      <c r="AU22" t="s">
        <v>19</v>
      </c>
      <c r="AV22">
        <v>1</v>
      </c>
      <c r="AW22">
        <v>2</v>
      </c>
      <c r="AX22">
        <v>40125808</v>
      </c>
      <c r="AY22">
        <v>1</v>
      </c>
      <c r="AZ22">
        <v>0</v>
      </c>
      <c r="BA22">
        <v>19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Y22*Source!I30</f>
        <v>10.695</v>
      </c>
      <c r="CY22">
        <f>AD22</f>
        <v>11.09</v>
      </c>
      <c r="CZ22">
        <f>AH22</f>
        <v>11.09</v>
      </c>
      <c r="DA22">
        <f>AL22</f>
        <v>1</v>
      </c>
      <c r="DB22">
        <f>ROUND((ROUND(AT22*CZ22,2)*1.15),2)</f>
        <v>118.61</v>
      </c>
      <c r="DC22">
        <f>ROUND((ROUND(AT22*AG22,2)*1.15),2)</f>
        <v>0</v>
      </c>
    </row>
    <row r="23" spans="1:107" x14ac:dyDescent="0.2">
      <c r="A23">
        <f>ROW(Source!A30)</f>
        <v>30</v>
      </c>
      <c r="B23">
        <v>40125201</v>
      </c>
      <c r="C23">
        <v>40125807</v>
      </c>
      <c r="D23">
        <v>35687095</v>
      </c>
      <c r="E23">
        <v>66</v>
      </c>
      <c r="F23">
        <v>1</v>
      </c>
      <c r="G23">
        <v>1</v>
      </c>
      <c r="H23">
        <v>1</v>
      </c>
      <c r="I23" t="s">
        <v>375</v>
      </c>
      <c r="J23" t="s">
        <v>6</v>
      </c>
      <c r="K23" t="s">
        <v>376</v>
      </c>
      <c r="L23">
        <v>1191</v>
      </c>
      <c r="N23">
        <v>1013</v>
      </c>
      <c r="O23" t="s">
        <v>355</v>
      </c>
      <c r="P23" t="s">
        <v>355</v>
      </c>
      <c r="Q23">
        <v>1</v>
      </c>
      <c r="W23">
        <v>0</v>
      </c>
      <c r="X23">
        <v>-1417349443</v>
      </c>
      <c r="Y23">
        <v>0.45999999999999996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6</v>
      </c>
      <c r="AT23">
        <v>0.4</v>
      </c>
      <c r="AU23" t="s">
        <v>19</v>
      </c>
      <c r="AV23">
        <v>2</v>
      </c>
      <c r="AW23">
        <v>2</v>
      </c>
      <c r="AX23">
        <v>40125809</v>
      </c>
      <c r="AY23">
        <v>1</v>
      </c>
      <c r="AZ23">
        <v>0</v>
      </c>
      <c r="BA23">
        <v>20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Y23*Source!I30</f>
        <v>0.45999999999999996</v>
      </c>
      <c r="CY23">
        <f>AD23</f>
        <v>0</v>
      </c>
      <c r="CZ23">
        <f>AH23</f>
        <v>0</v>
      </c>
      <c r="DA23">
        <f>AL23</f>
        <v>1</v>
      </c>
      <c r="DB23">
        <f>ROUND((ROUND(AT23*CZ23,2)*1.15),2)</f>
        <v>0</v>
      </c>
      <c r="DC23">
        <f>ROUND((ROUND(AT23*AG23,2)*1.15),2)</f>
        <v>0</v>
      </c>
    </row>
    <row r="24" spans="1:107" x14ac:dyDescent="0.2">
      <c r="A24">
        <f>ROW(Source!A30)</f>
        <v>30</v>
      </c>
      <c r="B24">
        <v>40125201</v>
      </c>
      <c r="C24">
        <v>40125807</v>
      </c>
      <c r="D24">
        <v>35697643</v>
      </c>
      <c r="E24">
        <v>1</v>
      </c>
      <c r="F24">
        <v>1</v>
      </c>
      <c r="G24">
        <v>1</v>
      </c>
      <c r="H24">
        <v>2</v>
      </c>
      <c r="I24" t="s">
        <v>377</v>
      </c>
      <c r="J24" t="s">
        <v>378</v>
      </c>
      <c r="K24" t="s">
        <v>379</v>
      </c>
      <c r="L24">
        <v>1367</v>
      </c>
      <c r="N24">
        <v>1011</v>
      </c>
      <c r="O24" t="s">
        <v>380</v>
      </c>
      <c r="P24" t="s">
        <v>380</v>
      </c>
      <c r="Q24">
        <v>1</v>
      </c>
      <c r="W24">
        <v>0</v>
      </c>
      <c r="X24">
        <v>271735967</v>
      </c>
      <c r="Y24">
        <v>0.45999999999999996</v>
      </c>
      <c r="AA24">
        <v>0</v>
      </c>
      <c r="AB24">
        <v>89.99</v>
      </c>
      <c r="AC24">
        <v>10.06</v>
      </c>
      <c r="AD24">
        <v>0</v>
      </c>
      <c r="AE24">
        <v>0</v>
      </c>
      <c r="AF24">
        <v>89.99</v>
      </c>
      <c r="AG24">
        <v>10.06</v>
      </c>
      <c r="AH24">
        <v>0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6</v>
      </c>
      <c r="AT24">
        <v>0.4</v>
      </c>
      <c r="AU24" t="s">
        <v>19</v>
      </c>
      <c r="AV24">
        <v>0</v>
      </c>
      <c r="AW24">
        <v>2</v>
      </c>
      <c r="AX24">
        <v>40125810</v>
      </c>
      <c r="AY24">
        <v>1</v>
      </c>
      <c r="AZ24">
        <v>0</v>
      </c>
      <c r="BA24">
        <v>21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Y24*Source!I30</f>
        <v>0.45999999999999996</v>
      </c>
      <c r="CY24">
        <f>AB24</f>
        <v>89.99</v>
      </c>
      <c r="CZ24">
        <f>AF24</f>
        <v>89.99</v>
      </c>
      <c r="DA24">
        <f>AJ24</f>
        <v>1</v>
      </c>
      <c r="DB24">
        <f>ROUND((ROUND(AT24*CZ24,2)*1.15),2)</f>
        <v>41.4</v>
      </c>
      <c r="DC24">
        <f>ROUND((ROUND(AT24*AG24,2)*1.15),2)</f>
        <v>4.62</v>
      </c>
    </row>
    <row r="25" spans="1:107" x14ac:dyDescent="0.2">
      <c r="A25">
        <f>ROW(Source!A30)</f>
        <v>30</v>
      </c>
      <c r="B25">
        <v>40125201</v>
      </c>
      <c r="C25">
        <v>40125807</v>
      </c>
      <c r="D25">
        <v>35703098</v>
      </c>
      <c r="E25">
        <v>1</v>
      </c>
      <c r="F25">
        <v>1</v>
      </c>
      <c r="G25">
        <v>1</v>
      </c>
      <c r="H25">
        <v>3</v>
      </c>
      <c r="I25" t="s">
        <v>356</v>
      </c>
      <c r="J25" t="s">
        <v>357</v>
      </c>
      <c r="K25" t="s">
        <v>358</v>
      </c>
      <c r="L25">
        <v>1346</v>
      </c>
      <c r="N25">
        <v>1009</v>
      </c>
      <c r="O25" t="s">
        <v>359</v>
      </c>
      <c r="P25" t="s">
        <v>359</v>
      </c>
      <c r="Q25">
        <v>1</v>
      </c>
      <c r="W25">
        <v>0</v>
      </c>
      <c r="X25">
        <v>365775288</v>
      </c>
      <c r="Y25">
        <v>0.01</v>
      </c>
      <c r="AA25">
        <v>27.74</v>
      </c>
      <c r="AB25">
        <v>0</v>
      </c>
      <c r="AC25">
        <v>0</v>
      </c>
      <c r="AD25">
        <v>0</v>
      </c>
      <c r="AE25">
        <v>27.74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6</v>
      </c>
      <c r="AT25">
        <v>0.01</v>
      </c>
      <c r="AU25" t="s">
        <v>6</v>
      </c>
      <c r="AV25">
        <v>0</v>
      </c>
      <c r="AW25">
        <v>2</v>
      </c>
      <c r="AX25">
        <v>40125811</v>
      </c>
      <c r="AY25">
        <v>1</v>
      </c>
      <c r="AZ25">
        <v>0</v>
      </c>
      <c r="BA25">
        <v>22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Y25*Source!I30</f>
        <v>0.01</v>
      </c>
      <c r="CY25">
        <f t="shared" ref="CY25:CY38" si="15">AA25</f>
        <v>27.74</v>
      </c>
      <c r="CZ25">
        <f t="shared" ref="CZ25:CZ38" si="16">AE25</f>
        <v>27.74</v>
      </c>
      <c r="DA25">
        <f t="shared" ref="DA25:DA38" si="17">AI25</f>
        <v>1</v>
      </c>
      <c r="DB25">
        <f t="shared" ref="DB25:DB38" si="18">ROUND(ROUND(AT25*CZ25,2),2)</f>
        <v>0.28000000000000003</v>
      </c>
      <c r="DC25">
        <f t="shared" ref="DC25:DC38" si="19">ROUND(ROUND(AT25*AG25,2),2)</f>
        <v>0</v>
      </c>
    </row>
    <row r="26" spans="1:107" x14ac:dyDescent="0.2">
      <c r="A26">
        <f>ROW(Source!A30)</f>
        <v>30</v>
      </c>
      <c r="B26">
        <v>40125201</v>
      </c>
      <c r="C26">
        <v>40125807</v>
      </c>
      <c r="D26">
        <v>35704721</v>
      </c>
      <c r="E26">
        <v>1</v>
      </c>
      <c r="F26">
        <v>1</v>
      </c>
      <c r="G26">
        <v>1</v>
      </c>
      <c r="H26">
        <v>3</v>
      </c>
      <c r="I26" t="s">
        <v>381</v>
      </c>
      <c r="J26" t="s">
        <v>382</v>
      </c>
      <c r="K26" t="s">
        <v>383</v>
      </c>
      <c r="L26">
        <v>1346</v>
      </c>
      <c r="N26">
        <v>1009</v>
      </c>
      <c r="O26" t="s">
        <v>359</v>
      </c>
      <c r="P26" t="s">
        <v>359</v>
      </c>
      <c r="Q26">
        <v>1</v>
      </c>
      <c r="W26">
        <v>0</v>
      </c>
      <c r="X26">
        <v>273028955</v>
      </c>
      <c r="Y26">
        <v>0.02</v>
      </c>
      <c r="AA26">
        <v>91.29</v>
      </c>
      <c r="AB26">
        <v>0</v>
      </c>
      <c r="AC26">
        <v>0</v>
      </c>
      <c r="AD26">
        <v>0</v>
      </c>
      <c r="AE26">
        <v>91.29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6</v>
      </c>
      <c r="AT26">
        <v>0.02</v>
      </c>
      <c r="AU26" t="s">
        <v>6</v>
      </c>
      <c r="AV26">
        <v>0</v>
      </c>
      <c r="AW26">
        <v>2</v>
      </c>
      <c r="AX26">
        <v>40125812</v>
      </c>
      <c r="AY26">
        <v>1</v>
      </c>
      <c r="AZ26">
        <v>0</v>
      </c>
      <c r="BA26">
        <v>23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Y26*Source!I30</f>
        <v>0.02</v>
      </c>
      <c r="CY26">
        <f t="shared" si="15"/>
        <v>91.29</v>
      </c>
      <c r="CZ26">
        <f t="shared" si="16"/>
        <v>91.29</v>
      </c>
      <c r="DA26">
        <f t="shared" si="17"/>
        <v>1</v>
      </c>
      <c r="DB26">
        <f t="shared" si="18"/>
        <v>1.83</v>
      </c>
      <c r="DC26">
        <f t="shared" si="19"/>
        <v>0</v>
      </c>
    </row>
    <row r="27" spans="1:107" x14ac:dyDescent="0.2">
      <c r="A27">
        <f>ROW(Source!A30)</f>
        <v>30</v>
      </c>
      <c r="B27">
        <v>40125201</v>
      </c>
      <c r="C27">
        <v>40125807</v>
      </c>
      <c r="D27">
        <v>35706716</v>
      </c>
      <c r="E27">
        <v>1</v>
      </c>
      <c r="F27">
        <v>1</v>
      </c>
      <c r="G27">
        <v>1</v>
      </c>
      <c r="H27">
        <v>3</v>
      </c>
      <c r="I27" t="s">
        <v>384</v>
      </c>
      <c r="J27" t="s">
        <v>385</v>
      </c>
      <c r="K27" t="s">
        <v>386</v>
      </c>
      <c r="L27">
        <v>1346</v>
      </c>
      <c r="N27">
        <v>1009</v>
      </c>
      <c r="O27" t="s">
        <v>359</v>
      </c>
      <c r="P27" t="s">
        <v>359</v>
      </c>
      <c r="Q27">
        <v>1</v>
      </c>
      <c r="W27">
        <v>0</v>
      </c>
      <c r="X27">
        <v>-1243460802</v>
      </c>
      <c r="Y27">
        <v>0.3</v>
      </c>
      <c r="AA27">
        <v>9.0399999999999991</v>
      </c>
      <c r="AB27">
        <v>0</v>
      </c>
      <c r="AC27">
        <v>0</v>
      </c>
      <c r="AD27">
        <v>0</v>
      </c>
      <c r="AE27">
        <v>9.0399999999999991</v>
      </c>
      <c r="AF27">
        <v>0</v>
      </c>
      <c r="AG27">
        <v>0</v>
      </c>
      <c r="AH27">
        <v>0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6</v>
      </c>
      <c r="AT27">
        <v>0.3</v>
      </c>
      <c r="AU27" t="s">
        <v>6</v>
      </c>
      <c r="AV27">
        <v>0</v>
      </c>
      <c r="AW27">
        <v>2</v>
      </c>
      <c r="AX27">
        <v>40125813</v>
      </c>
      <c r="AY27">
        <v>1</v>
      </c>
      <c r="AZ27">
        <v>0</v>
      </c>
      <c r="BA27">
        <v>24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Y27*Source!I30</f>
        <v>0.3</v>
      </c>
      <c r="CY27">
        <f t="shared" si="15"/>
        <v>9.0399999999999991</v>
      </c>
      <c r="CZ27">
        <f t="shared" si="16"/>
        <v>9.0399999999999991</v>
      </c>
      <c r="DA27">
        <f t="shared" si="17"/>
        <v>1</v>
      </c>
      <c r="DB27">
        <f t="shared" si="18"/>
        <v>2.71</v>
      </c>
      <c r="DC27">
        <f t="shared" si="19"/>
        <v>0</v>
      </c>
    </row>
    <row r="28" spans="1:107" x14ac:dyDescent="0.2">
      <c r="A28">
        <f>ROW(Source!A30)</f>
        <v>30</v>
      </c>
      <c r="B28">
        <v>40125201</v>
      </c>
      <c r="C28">
        <v>40125807</v>
      </c>
      <c r="D28">
        <v>35706849</v>
      </c>
      <c r="E28">
        <v>1</v>
      </c>
      <c r="F28">
        <v>1</v>
      </c>
      <c r="G28">
        <v>1</v>
      </c>
      <c r="H28">
        <v>3</v>
      </c>
      <c r="I28" t="s">
        <v>360</v>
      </c>
      <c r="J28" t="s">
        <v>361</v>
      </c>
      <c r="K28" t="s">
        <v>362</v>
      </c>
      <c r="L28">
        <v>1425</v>
      </c>
      <c r="N28">
        <v>1013</v>
      </c>
      <c r="O28" t="s">
        <v>363</v>
      </c>
      <c r="P28" t="s">
        <v>363</v>
      </c>
      <c r="Q28">
        <v>1</v>
      </c>
      <c r="W28">
        <v>0</v>
      </c>
      <c r="X28">
        <v>663988697</v>
      </c>
      <c r="Y28">
        <v>0.1</v>
      </c>
      <c r="AA28">
        <v>83</v>
      </c>
      <c r="AB28">
        <v>0</v>
      </c>
      <c r="AC28">
        <v>0</v>
      </c>
      <c r="AD28">
        <v>0</v>
      </c>
      <c r="AE28">
        <v>83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6</v>
      </c>
      <c r="AT28">
        <v>0.1</v>
      </c>
      <c r="AU28" t="s">
        <v>6</v>
      </c>
      <c r="AV28">
        <v>0</v>
      </c>
      <c r="AW28">
        <v>2</v>
      </c>
      <c r="AX28">
        <v>40125814</v>
      </c>
      <c r="AY28">
        <v>1</v>
      </c>
      <c r="AZ28">
        <v>0</v>
      </c>
      <c r="BA28">
        <v>25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Y28*Source!I30</f>
        <v>0.1</v>
      </c>
      <c r="CY28">
        <f t="shared" si="15"/>
        <v>83</v>
      </c>
      <c r="CZ28">
        <f t="shared" si="16"/>
        <v>83</v>
      </c>
      <c r="DA28">
        <f t="shared" si="17"/>
        <v>1</v>
      </c>
      <c r="DB28">
        <f t="shared" si="18"/>
        <v>8.3000000000000007</v>
      </c>
      <c r="DC28">
        <f t="shared" si="19"/>
        <v>0</v>
      </c>
    </row>
    <row r="29" spans="1:107" x14ac:dyDescent="0.2">
      <c r="A29">
        <f>ROW(Source!A30)</f>
        <v>30</v>
      </c>
      <c r="B29">
        <v>40125201</v>
      </c>
      <c r="C29">
        <v>40125807</v>
      </c>
      <c r="D29">
        <v>35708865</v>
      </c>
      <c r="E29">
        <v>1</v>
      </c>
      <c r="F29">
        <v>1</v>
      </c>
      <c r="G29">
        <v>1</v>
      </c>
      <c r="H29">
        <v>3</v>
      </c>
      <c r="I29" t="s">
        <v>364</v>
      </c>
      <c r="J29" t="s">
        <v>365</v>
      </c>
      <c r="K29" t="s">
        <v>366</v>
      </c>
      <c r="L29">
        <v>1348</v>
      </c>
      <c r="N29">
        <v>1009</v>
      </c>
      <c r="O29" t="s">
        <v>149</v>
      </c>
      <c r="P29" t="s">
        <v>149</v>
      </c>
      <c r="Q29">
        <v>1000</v>
      </c>
      <c r="W29">
        <v>0</v>
      </c>
      <c r="X29">
        <v>1432246700</v>
      </c>
      <c r="Y29">
        <v>2.9999999999999997E-4</v>
      </c>
      <c r="AA29">
        <v>729.98</v>
      </c>
      <c r="AB29">
        <v>0</v>
      </c>
      <c r="AC29">
        <v>0</v>
      </c>
      <c r="AD29">
        <v>0</v>
      </c>
      <c r="AE29">
        <v>729.98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6</v>
      </c>
      <c r="AT29">
        <v>2.9999999999999997E-4</v>
      </c>
      <c r="AU29" t="s">
        <v>6</v>
      </c>
      <c r="AV29">
        <v>0</v>
      </c>
      <c r="AW29">
        <v>2</v>
      </c>
      <c r="AX29">
        <v>40125815</v>
      </c>
      <c r="AY29">
        <v>1</v>
      </c>
      <c r="AZ29">
        <v>0</v>
      </c>
      <c r="BA29">
        <v>26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Y29*Source!I30</f>
        <v>2.9999999999999997E-4</v>
      </c>
      <c r="CY29">
        <f t="shared" si="15"/>
        <v>729.98</v>
      </c>
      <c r="CZ29">
        <f t="shared" si="16"/>
        <v>729.98</v>
      </c>
      <c r="DA29">
        <f t="shared" si="17"/>
        <v>1</v>
      </c>
      <c r="DB29">
        <f t="shared" si="18"/>
        <v>0.22</v>
      </c>
      <c r="DC29">
        <f t="shared" si="19"/>
        <v>0</v>
      </c>
    </row>
    <row r="30" spans="1:107" x14ac:dyDescent="0.2">
      <c r="A30">
        <f>ROW(Source!A30)</f>
        <v>30</v>
      </c>
      <c r="B30">
        <v>40125201</v>
      </c>
      <c r="C30">
        <v>40125807</v>
      </c>
      <c r="D30">
        <v>35726782</v>
      </c>
      <c r="E30">
        <v>1</v>
      </c>
      <c r="F30">
        <v>1</v>
      </c>
      <c r="G30">
        <v>1</v>
      </c>
      <c r="H30">
        <v>3</v>
      </c>
      <c r="I30" t="s">
        <v>387</v>
      </c>
      <c r="J30" t="s">
        <v>388</v>
      </c>
      <c r="K30" t="s">
        <v>389</v>
      </c>
      <c r="L30">
        <v>1348</v>
      </c>
      <c r="N30">
        <v>1009</v>
      </c>
      <c r="O30" t="s">
        <v>149</v>
      </c>
      <c r="P30" t="s">
        <v>149</v>
      </c>
      <c r="Q30">
        <v>1000</v>
      </c>
      <c r="W30">
        <v>0</v>
      </c>
      <c r="X30">
        <v>241699710</v>
      </c>
      <c r="Y30">
        <v>1E-4</v>
      </c>
      <c r="AA30">
        <v>37517</v>
      </c>
      <c r="AB30">
        <v>0</v>
      </c>
      <c r="AC30">
        <v>0</v>
      </c>
      <c r="AD30">
        <v>0</v>
      </c>
      <c r="AE30">
        <v>37517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6</v>
      </c>
      <c r="AT30">
        <v>1E-4</v>
      </c>
      <c r="AU30" t="s">
        <v>6</v>
      </c>
      <c r="AV30">
        <v>0</v>
      </c>
      <c r="AW30">
        <v>2</v>
      </c>
      <c r="AX30">
        <v>40125816</v>
      </c>
      <c r="AY30">
        <v>1</v>
      </c>
      <c r="AZ30">
        <v>0</v>
      </c>
      <c r="BA30">
        <v>27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Y30*Source!I30</f>
        <v>1E-4</v>
      </c>
      <c r="CY30">
        <f t="shared" si="15"/>
        <v>37517</v>
      </c>
      <c r="CZ30">
        <f t="shared" si="16"/>
        <v>37517</v>
      </c>
      <c r="DA30">
        <f t="shared" si="17"/>
        <v>1</v>
      </c>
      <c r="DB30">
        <f t="shared" si="18"/>
        <v>3.75</v>
      </c>
      <c r="DC30">
        <f t="shared" si="19"/>
        <v>0</v>
      </c>
    </row>
    <row r="31" spans="1:107" x14ac:dyDescent="0.2">
      <c r="A31">
        <f>ROW(Source!A30)</f>
        <v>30</v>
      </c>
      <c r="B31">
        <v>40125201</v>
      </c>
      <c r="C31">
        <v>40125807</v>
      </c>
      <c r="D31">
        <v>35727101</v>
      </c>
      <c r="E31">
        <v>1</v>
      </c>
      <c r="F31">
        <v>1</v>
      </c>
      <c r="G31">
        <v>1</v>
      </c>
      <c r="H31">
        <v>3</v>
      </c>
      <c r="I31" t="s">
        <v>367</v>
      </c>
      <c r="J31" t="s">
        <v>368</v>
      </c>
      <c r="K31" t="s">
        <v>369</v>
      </c>
      <c r="L31">
        <v>1348</v>
      </c>
      <c r="N31">
        <v>1009</v>
      </c>
      <c r="O31" t="s">
        <v>149</v>
      </c>
      <c r="P31" t="s">
        <v>149</v>
      </c>
      <c r="Q31">
        <v>1000</v>
      </c>
      <c r="W31">
        <v>0</v>
      </c>
      <c r="X31">
        <v>-410862102</v>
      </c>
      <c r="Y31">
        <v>6.0000000000000002E-5</v>
      </c>
      <c r="AA31">
        <v>65750</v>
      </c>
      <c r="AB31">
        <v>0</v>
      </c>
      <c r="AC31">
        <v>0</v>
      </c>
      <c r="AD31">
        <v>0</v>
      </c>
      <c r="AE31">
        <v>65750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6</v>
      </c>
      <c r="AT31">
        <v>6.0000000000000002E-5</v>
      </c>
      <c r="AU31" t="s">
        <v>6</v>
      </c>
      <c r="AV31">
        <v>0</v>
      </c>
      <c r="AW31">
        <v>2</v>
      </c>
      <c r="AX31">
        <v>40125817</v>
      </c>
      <c r="AY31">
        <v>1</v>
      </c>
      <c r="AZ31">
        <v>0</v>
      </c>
      <c r="BA31">
        <v>28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Y31*Source!I30</f>
        <v>6.0000000000000002E-5</v>
      </c>
      <c r="CY31">
        <f t="shared" si="15"/>
        <v>65750</v>
      </c>
      <c r="CZ31">
        <f t="shared" si="16"/>
        <v>65750</v>
      </c>
      <c r="DA31">
        <f t="shared" si="17"/>
        <v>1</v>
      </c>
      <c r="DB31">
        <f t="shared" si="18"/>
        <v>3.95</v>
      </c>
      <c r="DC31">
        <f t="shared" si="19"/>
        <v>0</v>
      </c>
    </row>
    <row r="32" spans="1:107" x14ac:dyDescent="0.2">
      <c r="A32">
        <f>ROW(Source!A30)</f>
        <v>30</v>
      </c>
      <c r="B32">
        <v>40125201</v>
      </c>
      <c r="C32">
        <v>40125807</v>
      </c>
      <c r="D32">
        <v>35735383</v>
      </c>
      <c r="E32">
        <v>1</v>
      </c>
      <c r="F32">
        <v>1</v>
      </c>
      <c r="G32">
        <v>1</v>
      </c>
      <c r="H32">
        <v>3</v>
      </c>
      <c r="I32" t="s">
        <v>390</v>
      </c>
      <c r="J32" t="s">
        <v>391</v>
      </c>
      <c r="K32" t="s">
        <v>392</v>
      </c>
      <c r="L32">
        <v>1348</v>
      </c>
      <c r="N32">
        <v>1009</v>
      </c>
      <c r="O32" t="s">
        <v>149</v>
      </c>
      <c r="P32" t="s">
        <v>149</v>
      </c>
      <c r="Q32">
        <v>1000</v>
      </c>
      <c r="W32">
        <v>0</v>
      </c>
      <c r="X32">
        <v>-247076404</v>
      </c>
      <c r="Y32">
        <v>2.0000000000000002E-5</v>
      </c>
      <c r="AA32">
        <v>15481</v>
      </c>
      <c r="AB32">
        <v>0</v>
      </c>
      <c r="AC32">
        <v>0</v>
      </c>
      <c r="AD32">
        <v>0</v>
      </c>
      <c r="AE32">
        <v>15481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6</v>
      </c>
      <c r="AT32">
        <v>2.0000000000000002E-5</v>
      </c>
      <c r="AU32" t="s">
        <v>6</v>
      </c>
      <c r="AV32">
        <v>0</v>
      </c>
      <c r="AW32">
        <v>2</v>
      </c>
      <c r="AX32">
        <v>40125818</v>
      </c>
      <c r="AY32">
        <v>1</v>
      </c>
      <c r="AZ32">
        <v>0</v>
      </c>
      <c r="BA32">
        <v>29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Y32*Source!I30</f>
        <v>2.0000000000000002E-5</v>
      </c>
      <c r="CY32">
        <f t="shared" si="15"/>
        <v>15481</v>
      </c>
      <c r="CZ32">
        <f t="shared" si="16"/>
        <v>15481</v>
      </c>
      <c r="DA32">
        <f t="shared" si="17"/>
        <v>1</v>
      </c>
      <c r="DB32">
        <f t="shared" si="18"/>
        <v>0.31</v>
      </c>
      <c r="DC32">
        <f t="shared" si="19"/>
        <v>0</v>
      </c>
    </row>
    <row r="33" spans="1:107" x14ac:dyDescent="0.2">
      <c r="A33">
        <f>ROW(Source!A30)</f>
        <v>30</v>
      </c>
      <c r="B33">
        <v>40125201</v>
      </c>
      <c r="C33">
        <v>40125807</v>
      </c>
      <c r="D33">
        <v>35736018</v>
      </c>
      <c r="E33">
        <v>1</v>
      </c>
      <c r="F33">
        <v>1</v>
      </c>
      <c r="G33">
        <v>1</v>
      </c>
      <c r="H33">
        <v>3</v>
      </c>
      <c r="I33" t="s">
        <v>393</v>
      </c>
      <c r="J33" t="s">
        <v>394</v>
      </c>
      <c r="K33" t="s">
        <v>395</v>
      </c>
      <c r="L33">
        <v>1346</v>
      </c>
      <c r="N33">
        <v>1009</v>
      </c>
      <c r="O33" t="s">
        <v>359</v>
      </c>
      <c r="P33" t="s">
        <v>359</v>
      </c>
      <c r="Q33">
        <v>1</v>
      </c>
      <c r="W33">
        <v>0</v>
      </c>
      <c r="X33">
        <v>-1991239663</v>
      </c>
      <c r="Y33">
        <v>0.03</v>
      </c>
      <c r="AA33">
        <v>35.630000000000003</v>
      </c>
      <c r="AB33">
        <v>0</v>
      </c>
      <c r="AC33">
        <v>0</v>
      </c>
      <c r="AD33">
        <v>0</v>
      </c>
      <c r="AE33">
        <v>35.630000000000003</v>
      </c>
      <c r="AF33">
        <v>0</v>
      </c>
      <c r="AG33">
        <v>0</v>
      </c>
      <c r="AH33">
        <v>0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6</v>
      </c>
      <c r="AT33">
        <v>0.03</v>
      </c>
      <c r="AU33" t="s">
        <v>6</v>
      </c>
      <c r="AV33">
        <v>0</v>
      </c>
      <c r="AW33">
        <v>2</v>
      </c>
      <c r="AX33">
        <v>40125819</v>
      </c>
      <c r="AY33">
        <v>1</v>
      </c>
      <c r="AZ33">
        <v>0</v>
      </c>
      <c r="BA33">
        <v>30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Y33*Source!I30</f>
        <v>0.03</v>
      </c>
      <c r="CY33">
        <f t="shared" si="15"/>
        <v>35.630000000000003</v>
      </c>
      <c r="CZ33">
        <f t="shared" si="16"/>
        <v>35.630000000000003</v>
      </c>
      <c r="DA33">
        <f t="shared" si="17"/>
        <v>1</v>
      </c>
      <c r="DB33">
        <f t="shared" si="18"/>
        <v>1.07</v>
      </c>
      <c r="DC33">
        <f t="shared" si="19"/>
        <v>0</v>
      </c>
    </row>
    <row r="34" spans="1:107" x14ac:dyDescent="0.2">
      <c r="A34">
        <f>ROW(Source!A30)</f>
        <v>30</v>
      </c>
      <c r="B34">
        <v>40125201</v>
      </c>
      <c r="C34">
        <v>40125807</v>
      </c>
      <c r="D34">
        <v>35751229</v>
      </c>
      <c r="E34">
        <v>1</v>
      </c>
      <c r="F34">
        <v>1</v>
      </c>
      <c r="G34">
        <v>1</v>
      </c>
      <c r="H34">
        <v>3</v>
      </c>
      <c r="I34" t="s">
        <v>396</v>
      </c>
      <c r="J34" t="s">
        <v>397</v>
      </c>
      <c r="K34" t="s">
        <v>398</v>
      </c>
      <c r="L34">
        <v>1425</v>
      </c>
      <c r="N34">
        <v>1013</v>
      </c>
      <c r="O34" t="s">
        <v>363</v>
      </c>
      <c r="P34" t="s">
        <v>363</v>
      </c>
      <c r="Q34">
        <v>1</v>
      </c>
      <c r="W34">
        <v>0</v>
      </c>
      <c r="X34">
        <v>-909649520</v>
      </c>
      <c r="Y34">
        <v>0.1</v>
      </c>
      <c r="AA34">
        <v>203</v>
      </c>
      <c r="AB34">
        <v>0</v>
      </c>
      <c r="AC34">
        <v>0</v>
      </c>
      <c r="AD34">
        <v>0</v>
      </c>
      <c r="AE34">
        <v>203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6</v>
      </c>
      <c r="AT34">
        <v>0.1</v>
      </c>
      <c r="AU34" t="s">
        <v>6</v>
      </c>
      <c r="AV34">
        <v>0</v>
      </c>
      <c r="AW34">
        <v>2</v>
      </c>
      <c r="AX34">
        <v>40125820</v>
      </c>
      <c r="AY34">
        <v>1</v>
      </c>
      <c r="AZ34">
        <v>0</v>
      </c>
      <c r="BA34">
        <v>31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Y34*Source!I30</f>
        <v>0.1</v>
      </c>
      <c r="CY34">
        <f t="shared" si="15"/>
        <v>203</v>
      </c>
      <c r="CZ34">
        <f t="shared" si="16"/>
        <v>203</v>
      </c>
      <c r="DA34">
        <f t="shared" si="17"/>
        <v>1</v>
      </c>
      <c r="DB34">
        <f t="shared" si="18"/>
        <v>20.3</v>
      </c>
      <c r="DC34">
        <f t="shared" si="19"/>
        <v>0</v>
      </c>
    </row>
    <row r="35" spans="1:107" x14ac:dyDescent="0.2">
      <c r="A35">
        <f>ROW(Source!A30)</f>
        <v>30</v>
      </c>
      <c r="B35">
        <v>40125201</v>
      </c>
      <c r="C35">
        <v>40125807</v>
      </c>
      <c r="D35">
        <v>35757779</v>
      </c>
      <c r="E35">
        <v>1</v>
      </c>
      <c r="F35">
        <v>1</v>
      </c>
      <c r="G35">
        <v>1</v>
      </c>
      <c r="H35">
        <v>3</v>
      </c>
      <c r="I35" t="s">
        <v>399</v>
      </c>
      <c r="J35" t="s">
        <v>400</v>
      </c>
      <c r="K35" t="s">
        <v>401</v>
      </c>
      <c r="L35">
        <v>1346</v>
      </c>
      <c r="N35">
        <v>1009</v>
      </c>
      <c r="O35" t="s">
        <v>359</v>
      </c>
      <c r="P35" t="s">
        <v>359</v>
      </c>
      <c r="Q35">
        <v>1</v>
      </c>
      <c r="W35">
        <v>0</v>
      </c>
      <c r="X35">
        <v>650164540</v>
      </c>
      <c r="Y35">
        <v>0.02</v>
      </c>
      <c r="AA35">
        <v>15.37</v>
      </c>
      <c r="AB35">
        <v>0</v>
      </c>
      <c r="AC35">
        <v>0</v>
      </c>
      <c r="AD35">
        <v>0</v>
      </c>
      <c r="AE35">
        <v>15.37</v>
      </c>
      <c r="AF35">
        <v>0</v>
      </c>
      <c r="AG35">
        <v>0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6</v>
      </c>
      <c r="AT35">
        <v>0.02</v>
      </c>
      <c r="AU35" t="s">
        <v>6</v>
      </c>
      <c r="AV35">
        <v>0</v>
      </c>
      <c r="AW35">
        <v>2</v>
      </c>
      <c r="AX35">
        <v>40125821</v>
      </c>
      <c r="AY35">
        <v>1</v>
      </c>
      <c r="AZ35">
        <v>0</v>
      </c>
      <c r="BA35">
        <v>32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Y35*Source!I30</f>
        <v>0.02</v>
      </c>
      <c r="CY35">
        <f t="shared" si="15"/>
        <v>15.37</v>
      </c>
      <c r="CZ35">
        <f t="shared" si="16"/>
        <v>15.37</v>
      </c>
      <c r="DA35">
        <f t="shared" si="17"/>
        <v>1</v>
      </c>
      <c r="DB35">
        <f t="shared" si="18"/>
        <v>0.31</v>
      </c>
      <c r="DC35">
        <f t="shared" si="19"/>
        <v>0</v>
      </c>
    </row>
    <row r="36" spans="1:107" x14ac:dyDescent="0.2">
      <c r="A36">
        <f>ROW(Source!A30)</f>
        <v>30</v>
      </c>
      <c r="B36">
        <v>40125201</v>
      </c>
      <c r="C36">
        <v>40125807</v>
      </c>
      <c r="D36">
        <v>35764699</v>
      </c>
      <c r="E36">
        <v>1</v>
      </c>
      <c r="F36">
        <v>1</v>
      </c>
      <c r="G36">
        <v>1</v>
      </c>
      <c r="H36">
        <v>3</v>
      </c>
      <c r="I36" t="s">
        <v>402</v>
      </c>
      <c r="J36" t="s">
        <v>403</v>
      </c>
      <c r="K36" t="s">
        <v>404</v>
      </c>
      <c r="L36">
        <v>1346</v>
      </c>
      <c r="N36">
        <v>1009</v>
      </c>
      <c r="O36" t="s">
        <v>359</v>
      </c>
      <c r="P36" t="s">
        <v>359</v>
      </c>
      <c r="Q36">
        <v>1</v>
      </c>
      <c r="W36">
        <v>0</v>
      </c>
      <c r="X36">
        <v>637674611</v>
      </c>
      <c r="Y36">
        <v>0.08</v>
      </c>
      <c r="AA36">
        <v>38.340000000000003</v>
      </c>
      <c r="AB36">
        <v>0</v>
      </c>
      <c r="AC36">
        <v>0</v>
      </c>
      <c r="AD36">
        <v>0</v>
      </c>
      <c r="AE36">
        <v>38.340000000000003</v>
      </c>
      <c r="AF36">
        <v>0</v>
      </c>
      <c r="AG36">
        <v>0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6</v>
      </c>
      <c r="AT36">
        <v>0.08</v>
      </c>
      <c r="AU36" t="s">
        <v>6</v>
      </c>
      <c r="AV36">
        <v>0</v>
      </c>
      <c r="AW36">
        <v>2</v>
      </c>
      <c r="AX36">
        <v>40125822</v>
      </c>
      <c r="AY36">
        <v>1</v>
      </c>
      <c r="AZ36">
        <v>0</v>
      </c>
      <c r="BA36">
        <v>33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Y36*Source!I30</f>
        <v>0.08</v>
      </c>
      <c r="CY36">
        <f t="shared" si="15"/>
        <v>38.340000000000003</v>
      </c>
      <c r="CZ36">
        <f t="shared" si="16"/>
        <v>38.340000000000003</v>
      </c>
      <c r="DA36">
        <f t="shared" si="17"/>
        <v>1</v>
      </c>
      <c r="DB36">
        <f t="shared" si="18"/>
        <v>3.07</v>
      </c>
      <c r="DC36">
        <f t="shared" si="19"/>
        <v>0</v>
      </c>
    </row>
    <row r="37" spans="1:107" x14ac:dyDescent="0.2">
      <c r="A37">
        <f>ROW(Source!A30)</f>
        <v>30</v>
      </c>
      <c r="B37">
        <v>40125201</v>
      </c>
      <c r="C37">
        <v>40125807</v>
      </c>
      <c r="D37">
        <v>35773105</v>
      </c>
      <c r="E37">
        <v>1</v>
      </c>
      <c r="F37">
        <v>1</v>
      </c>
      <c r="G37">
        <v>1</v>
      </c>
      <c r="H37">
        <v>3</v>
      </c>
      <c r="I37" t="s">
        <v>47</v>
      </c>
      <c r="J37" t="s">
        <v>49</v>
      </c>
      <c r="K37" t="s">
        <v>48</v>
      </c>
      <c r="L37">
        <v>1371</v>
      </c>
      <c r="N37">
        <v>1013</v>
      </c>
      <c r="O37" t="s">
        <v>17</v>
      </c>
      <c r="P37" t="s">
        <v>17</v>
      </c>
      <c r="Q37">
        <v>1</v>
      </c>
      <c r="W37">
        <v>0</v>
      </c>
      <c r="X37">
        <v>-1980604680</v>
      </c>
      <c r="Y37">
        <v>1</v>
      </c>
      <c r="AA37">
        <v>617.78</v>
      </c>
      <c r="AB37">
        <v>0</v>
      </c>
      <c r="AC37">
        <v>0</v>
      </c>
      <c r="AD37">
        <v>0</v>
      </c>
      <c r="AE37">
        <v>617.78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0</v>
      </c>
      <c r="AP37">
        <v>0</v>
      </c>
      <c r="AQ37">
        <v>0</v>
      </c>
      <c r="AR37">
        <v>0</v>
      </c>
      <c r="AS37" t="s">
        <v>6</v>
      </c>
      <c r="AT37">
        <v>1</v>
      </c>
      <c r="AU37" t="s">
        <v>6</v>
      </c>
      <c r="AV37">
        <v>0</v>
      </c>
      <c r="AW37">
        <v>1</v>
      </c>
      <c r="AX37">
        <v>-1</v>
      </c>
      <c r="AY37">
        <v>0</v>
      </c>
      <c r="AZ37">
        <v>0</v>
      </c>
      <c r="BA37" t="s">
        <v>6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Y37*Source!I30</f>
        <v>1</v>
      </c>
      <c r="CY37">
        <f t="shared" si="15"/>
        <v>617.78</v>
      </c>
      <c r="CZ37">
        <f t="shared" si="16"/>
        <v>617.78</v>
      </c>
      <c r="DA37">
        <f t="shared" si="17"/>
        <v>1</v>
      </c>
      <c r="DB37">
        <f t="shared" si="18"/>
        <v>617.78</v>
      </c>
      <c r="DC37">
        <f t="shared" si="19"/>
        <v>0</v>
      </c>
    </row>
    <row r="38" spans="1:107" x14ac:dyDescent="0.2">
      <c r="A38">
        <f>ROW(Source!A30)</f>
        <v>30</v>
      </c>
      <c r="B38">
        <v>40125201</v>
      </c>
      <c r="C38">
        <v>40125807</v>
      </c>
      <c r="D38">
        <v>35691809</v>
      </c>
      <c r="E38">
        <v>66</v>
      </c>
      <c r="F38">
        <v>1</v>
      </c>
      <c r="G38">
        <v>1</v>
      </c>
      <c r="H38">
        <v>3</v>
      </c>
      <c r="I38" t="s">
        <v>370</v>
      </c>
      <c r="J38" t="s">
        <v>6</v>
      </c>
      <c r="K38" t="s">
        <v>371</v>
      </c>
      <c r="L38">
        <v>1374</v>
      </c>
      <c r="N38">
        <v>1013</v>
      </c>
      <c r="O38" t="s">
        <v>372</v>
      </c>
      <c r="P38" t="s">
        <v>372</v>
      </c>
      <c r="Q38">
        <v>1</v>
      </c>
      <c r="W38">
        <v>0</v>
      </c>
      <c r="X38">
        <v>-1731369543</v>
      </c>
      <c r="Y38">
        <v>2.06</v>
      </c>
      <c r="AA38">
        <v>1</v>
      </c>
      <c r="AB38">
        <v>0</v>
      </c>
      <c r="AC38">
        <v>0</v>
      </c>
      <c r="AD38">
        <v>0</v>
      </c>
      <c r="AE38">
        <v>1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6</v>
      </c>
      <c r="AT38">
        <v>2.06</v>
      </c>
      <c r="AU38" t="s">
        <v>6</v>
      </c>
      <c r="AV38">
        <v>0</v>
      </c>
      <c r="AW38">
        <v>2</v>
      </c>
      <c r="AX38">
        <v>40125823</v>
      </c>
      <c r="AY38">
        <v>1</v>
      </c>
      <c r="AZ38">
        <v>0</v>
      </c>
      <c r="BA38">
        <v>34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Y38*Source!I30</f>
        <v>2.06</v>
      </c>
      <c r="CY38">
        <f t="shared" si="15"/>
        <v>1</v>
      </c>
      <c r="CZ38">
        <f t="shared" si="16"/>
        <v>1</v>
      </c>
      <c r="DA38">
        <f t="shared" si="17"/>
        <v>1</v>
      </c>
      <c r="DB38">
        <f t="shared" si="18"/>
        <v>2.06</v>
      </c>
      <c r="DC38">
        <f t="shared" si="19"/>
        <v>0</v>
      </c>
    </row>
    <row r="39" spans="1:107" x14ac:dyDescent="0.2">
      <c r="A39">
        <f>ROW(Source!A32)</f>
        <v>32</v>
      </c>
      <c r="B39">
        <v>40125201</v>
      </c>
      <c r="C39">
        <v>40125326</v>
      </c>
      <c r="D39">
        <v>35686885</v>
      </c>
      <c r="E39">
        <v>66</v>
      </c>
      <c r="F39">
        <v>1</v>
      </c>
      <c r="G39">
        <v>1</v>
      </c>
      <c r="H39">
        <v>1</v>
      </c>
      <c r="I39" t="s">
        <v>405</v>
      </c>
      <c r="J39" t="s">
        <v>6</v>
      </c>
      <c r="K39" t="s">
        <v>406</v>
      </c>
      <c r="L39">
        <v>1191</v>
      </c>
      <c r="N39">
        <v>1013</v>
      </c>
      <c r="O39" t="s">
        <v>355</v>
      </c>
      <c r="P39" t="s">
        <v>355</v>
      </c>
      <c r="Q39">
        <v>1</v>
      </c>
      <c r="W39">
        <v>0</v>
      </c>
      <c r="X39">
        <v>-1111239348</v>
      </c>
      <c r="Y39">
        <v>5.75</v>
      </c>
      <c r="AA39">
        <v>0</v>
      </c>
      <c r="AB39">
        <v>0</v>
      </c>
      <c r="AC39">
        <v>0</v>
      </c>
      <c r="AD39">
        <v>9.6199999999999992</v>
      </c>
      <c r="AE39">
        <v>0</v>
      </c>
      <c r="AF39">
        <v>0</v>
      </c>
      <c r="AG39">
        <v>0</v>
      </c>
      <c r="AH39">
        <v>9.6199999999999992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6</v>
      </c>
      <c r="AT39">
        <v>5</v>
      </c>
      <c r="AU39" t="s">
        <v>19</v>
      </c>
      <c r="AV39">
        <v>1</v>
      </c>
      <c r="AW39">
        <v>2</v>
      </c>
      <c r="AX39">
        <v>40125336</v>
      </c>
      <c r="AY39">
        <v>1</v>
      </c>
      <c r="AZ39">
        <v>0</v>
      </c>
      <c r="BA39">
        <v>35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Y39*Source!I32</f>
        <v>34.5</v>
      </c>
      <c r="CY39">
        <f>AD39</f>
        <v>9.6199999999999992</v>
      </c>
      <c r="CZ39">
        <f>AH39</f>
        <v>9.6199999999999992</v>
      </c>
      <c r="DA39">
        <f>AL39</f>
        <v>1</v>
      </c>
      <c r="DB39">
        <f>ROUND((ROUND(AT39*CZ39,2)*1.15),2)</f>
        <v>55.32</v>
      </c>
      <c r="DC39">
        <f>ROUND((ROUND(AT39*AG39,2)*1.15),2)</f>
        <v>0</v>
      </c>
    </row>
    <row r="40" spans="1:107" x14ac:dyDescent="0.2">
      <c r="A40">
        <f>ROW(Source!A32)</f>
        <v>32</v>
      </c>
      <c r="B40">
        <v>40125201</v>
      </c>
      <c r="C40">
        <v>40125326</v>
      </c>
      <c r="D40">
        <v>35704721</v>
      </c>
      <c r="E40">
        <v>1</v>
      </c>
      <c r="F40">
        <v>1</v>
      </c>
      <c r="G40">
        <v>1</v>
      </c>
      <c r="H40">
        <v>3</v>
      </c>
      <c r="I40" t="s">
        <v>381</v>
      </c>
      <c r="J40" t="s">
        <v>382</v>
      </c>
      <c r="K40" t="s">
        <v>383</v>
      </c>
      <c r="L40">
        <v>1346</v>
      </c>
      <c r="N40">
        <v>1009</v>
      </c>
      <c r="O40" t="s">
        <v>359</v>
      </c>
      <c r="P40" t="s">
        <v>359</v>
      </c>
      <c r="Q40">
        <v>1</v>
      </c>
      <c r="W40">
        <v>0</v>
      </c>
      <c r="X40">
        <v>273028955</v>
      </c>
      <c r="Y40">
        <v>5.0000000000000001E-3</v>
      </c>
      <c r="AA40">
        <v>91.29</v>
      </c>
      <c r="AB40">
        <v>0</v>
      </c>
      <c r="AC40">
        <v>0</v>
      </c>
      <c r="AD40">
        <v>0</v>
      </c>
      <c r="AE40">
        <v>91.29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6</v>
      </c>
      <c r="AT40">
        <v>5.0000000000000001E-3</v>
      </c>
      <c r="AU40" t="s">
        <v>6</v>
      </c>
      <c r="AV40">
        <v>0</v>
      </c>
      <c r="AW40">
        <v>2</v>
      </c>
      <c r="AX40">
        <v>40125337</v>
      </c>
      <c r="AY40">
        <v>1</v>
      </c>
      <c r="AZ40">
        <v>0</v>
      </c>
      <c r="BA40">
        <v>36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Y40*Source!I32</f>
        <v>0.03</v>
      </c>
      <c r="CY40">
        <f t="shared" ref="CY40:CY47" si="20">AA40</f>
        <v>91.29</v>
      </c>
      <c r="CZ40">
        <f t="shared" ref="CZ40:CZ47" si="21">AE40</f>
        <v>91.29</v>
      </c>
      <c r="DA40">
        <f t="shared" ref="DA40:DA47" si="22">AI40</f>
        <v>1</v>
      </c>
      <c r="DB40">
        <f t="shared" ref="DB40:DB47" si="23">ROUND(ROUND(AT40*CZ40,2),2)</f>
        <v>0.46</v>
      </c>
      <c r="DC40">
        <f t="shared" ref="DC40:DC47" si="24">ROUND(ROUND(AT40*AG40,2),2)</f>
        <v>0</v>
      </c>
    </row>
    <row r="41" spans="1:107" x14ac:dyDescent="0.2">
      <c r="A41">
        <f>ROW(Source!A32)</f>
        <v>32</v>
      </c>
      <c r="B41">
        <v>40125201</v>
      </c>
      <c r="C41">
        <v>40125326</v>
      </c>
      <c r="D41">
        <v>35707900</v>
      </c>
      <c r="E41">
        <v>1</v>
      </c>
      <c r="F41">
        <v>1</v>
      </c>
      <c r="G41">
        <v>1</v>
      </c>
      <c r="H41">
        <v>3</v>
      </c>
      <c r="I41" t="s">
        <v>407</v>
      </c>
      <c r="J41" t="s">
        <v>408</v>
      </c>
      <c r="K41" t="s">
        <v>409</v>
      </c>
      <c r="L41">
        <v>1346</v>
      </c>
      <c r="N41">
        <v>1009</v>
      </c>
      <c r="O41" t="s">
        <v>359</v>
      </c>
      <c r="P41" t="s">
        <v>359</v>
      </c>
      <c r="Q41">
        <v>1</v>
      </c>
      <c r="W41">
        <v>0</v>
      </c>
      <c r="X41">
        <v>2142773120</v>
      </c>
      <c r="Y41">
        <v>8.0000000000000002E-3</v>
      </c>
      <c r="AA41">
        <v>155</v>
      </c>
      <c r="AB41">
        <v>0</v>
      </c>
      <c r="AC41">
        <v>0</v>
      </c>
      <c r="AD41">
        <v>0</v>
      </c>
      <c r="AE41">
        <v>155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6</v>
      </c>
      <c r="AT41">
        <v>8.0000000000000002E-3</v>
      </c>
      <c r="AU41" t="s">
        <v>6</v>
      </c>
      <c r="AV41">
        <v>0</v>
      </c>
      <c r="AW41">
        <v>2</v>
      </c>
      <c r="AX41">
        <v>40125338</v>
      </c>
      <c r="AY41">
        <v>1</v>
      </c>
      <c r="AZ41">
        <v>0</v>
      </c>
      <c r="BA41">
        <v>37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Y41*Source!I32</f>
        <v>4.8000000000000001E-2</v>
      </c>
      <c r="CY41">
        <f t="shared" si="20"/>
        <v>155</v>
      </c>
      <c r="CZ41">
        <f t="shared" si="21"/>
        <v>155</v>
      </c>
      <c r="DA41">
        <f t="shared" si="22"/>
        <v>1</v>
      </c>
      <c r="DB41">
        <f t="shared" si="23"/>
        <v>1.24</v>
      </c>
      <c r="DC41">
        <f t="shared" si="24"/>
        <v>0</v>
      </c>
    </row>
    <row r="42" spans="1:107" x14ac:dyDescent="0.2">
      <c r="A42">
        <f>ROW(Source!A32)</f>
        <v>32</v>
      </c>
      <c r="B42">
        <v>40125201</v>
      </c>
      <c r="C42">
        <v>40125326</v>
      </c>
      <c r="D42">
        <v>35727101</v>
      </c>
      <c r="E42">
        <v>1</v>
      </c>
      <c r="F42">
        <v>1</v>
      </c>
      <c r="G42">
        <v>1</v>
      </c>
      <c r="H42">
        <v>3</v>
      </c>
      <c r="I42" t="s">
        <v>367</v>
      </c>
      <c r="J42" t="s">
        <v>368</v>
      </c>
      <c r="K42" t="s">
        <v>369</v>
      </c>
      <c r="L42">
        <v>1348</v>
      </c>
      <c r="N42">
        <v>1009</v>
      </c>
      <c r="O42" t="s">
        <v>149</v>
      </c>
      <c r="P42" t="s">
        <v>149</v>
      </c>
      <c r="Q42">
        <v>1000</v>
      </c>
      <c r="W42">
        <v>0</v>
      </c>
      <c r="X42">
        <v>-410862102</v>
      </c>
      <c r="Y42">
        <v>1E-4</v>
      </c>
      <c r="AA42">
        <v>65750</v>
      </c>
      <c r="AB42">
        <v>0</v>
      </c>
      <c r="AC42">
        <v>0</v>
      </c>
      <c r="AD42">
        <v>0</v>
      </c>
      <c r="AE42">
        <v>65750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6</v>
      </c>
      <c r="AT42">
        <v>1E-4</v>
      </c>
      <c r="AU42" t="s">
        <v>6</v>
      </c>
      <c r="AV42">
        <v>0</v>
      </c>
      <c r="AW42">
        <v>2</v>
      </c>
      <c r="AX42">
        <v>40125339</v>
      </c>
      <c r="AY42">
        <v>1</v>
      </c>
      <c r="AZ42">
        <v>0</v>
      </c>
      <c r="BA42">
        <v>38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Y42*Source!I32</f>
        <v>6.0000000000000006E-4</v>
      </c>
      <c r="CY42">
        <f t="shared" si="20"/>
        <v>65750</v>
      </c>
      <c r="CZ42">
        <f t="shared" si="21"/>
        <v>65750</v>
      </c>
      <c r="DA42">
        <f t="shared" si="22"/>
        <v>1</v>
      </c>
      <c r="DB42">
        <f t="shared" si="23"/>
        <v>6.58</v>
      </c>
      <c r="DC42">
        <f t="shared" si="24"/>
        <v>0</v>
      </c>
    </row>
    <row r="43" spans="1:107" x14ac:dyDescent="0.2">
      <c r="A43">
        <f>ROW(Source!A32)</f>
        <v>32</v>
      </c>
      <c r="B43">
        <v>40125201</v>
      </c>
      <c r="C43">
        <v>40125326</v>
      </c>
      <c r="D43">
        <v>35735952</v>
      </c>
      <c r="E43">
        <v>1</v>
      </c>
      <c r="F43">
        <v>1</v>
      </c>
      <c r="G43">
        <v>1</v>
      </c>
      <c r="H43">
        <v>3</v>
      </c>
      <c r="I43" t="s">
        <v>410</v>
      </c>
      <c r="J43" t="s">
        <v>411</v>
      </c>
      <c r="K43" t="s">
        <v>412</v>
      </c>
      <c r="L43">
        <v>1348</v>
      </c>
      <c r="N43">
        <v>1009</v>
      </c>
      <c r="O43" t="s">
        <v>149</v>
      </c>
      <c r="P43" t="s">
        <v>149</v>
      </c>
      <c r="Q43">
        <v>1000</v>
      </c>
      <c r="W43">
        <v>0</v>
      </c>
      <c r="X43">
        <v>1500988044</v>
      </c>
      <c r="Y43">
        <v>1.0000000000000001E-5</v>
      </c>
      <c r="AA43">
        <v>52539.7</v>
      </c>
      <c r="AB43">
        <v>0</v>
      </c>
      <c r="AC43">
        <v>0</v>
      </c>
      <c r="AD43">
        <v>0</v>
      </c>
      <c r="AE43">
        <v>52539.7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6</v>
      </c>
      <c r="AT43">
        <v>1.0000000000000001E-5</v>
      </c>
      <c r="AU43" t="s">
        <v>6</v>
      </c>
      <c r="AV43">
        <v>0</v>
      </c>
      <c r="AW43">
        <v>2</v>
      </c>
      <c r="AX43">
        <v>40125340</v>
      </c>
      <c r="AY43">
        <v>1</v>
      </c>
      <c r="AZ43">
        <v>0</v>
      </c>
      <c r="BA43">
        <v>39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Y43*Source!I32</f>
        <v>6.0000000000000008E-5</v>
      </c>
      <c r="CY43">
        <f t="shared" si="20"/>
        <v>52539.7</v>
      </c>
      <c r="CZ43">
        <f t="shared" si="21"/>
        <v>52539.7</v>
      </c>
      <c r="DA43">
        <f t="shared" si="22"/>
        <v>1</v>
      </c>
      <c r="DB43">
        <f t="shared" si="23"/>
        <v>0.53</v>
      </c>
      <c r="DC43">
        <f t="shared" si="24"/>
        <v>0</v>
      </c>
    </row>
    <row r="44" spans="1:107" x14ac:dyDescent="0.2">
      <c r="A44">
        <f>ROW(Source!A32)</f>
        <v>32</v>
      </c>
      <c r="B44">
        <v>40125201</v>
      </c>
      <c r="C44">
        <v>40125326</v>
      </c>
      <c r="D44">
        <v>35764699</v>
      </c>
      <c r="E44">
        <v>1</v>
      </c>
      <c r="F44">
        <v>1</v>
      </c>
      <c r="G44">
        <v>1</v>
      </c>
      <c r="H44">
        <v>3</v>
      </c>
      <c r="I44" t="s">
        <v>402</v>
      </c>
      <c r="J44" t="s">
        <v>403</v>
      </c>
      <c r="K44" t="s">
        <v>404</v>
      </c>
      <c r="L44">
        <v>1346</v>
      </c>
      <c r="N44">
        <v>1009</v>
      </c>
      <c r="O44" t="s">
        <v>359</v>
      </c>
      <c r="P44" t="s">
        <v>359</v>
      </c>
      <c r="Q44">
        <v>1</v>
      </c>
      <c r="W44">
        <v>0</v>
      </c>
      <c r="X44">
        <v>637674611</v>
      </c>
      <c r="Y44">
        <v>0.05</v>
      </c>
      <c r="AA44">
        <v>38.340000000000003</v>
      </c>
      <c r="AB44">
        <v>0</v>
      </c>
      <c r="AC44">
        <v>0</v>
      </c>
      <c r="AD44">
        <v>0</v>
      </c>
      <c r="AE44">
        <v>38.340000000000003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6</v>
      </c>
      <c r="AT44">
        <v>0.05</v>
      </c>
      <c r="AU44" t="s">
        <v>6</v>
      </c>
      <c r="AV44">
        <v>0</v>
      </c>
      <c r="AW44">
        <v>2</v>
      </c>
      <c r="AX44">
        <v>40125341</v>
      </c>
      <c r="AY44">
        <v>1</v>
      </c>
      <c r="AZ44">
        <v>0</v>
      </c>
      <c r="BA44">
        <v>40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Y44*Source!I32</f>
        <v>0.30000000000000004</v>
      </c>
      <c r="CY44">
        <f t="shared" si="20"/>
        <v>38.340000000000003</v>
      </c>
      <c r="CZ44">
        <f t="shared" si="21"/>
        <v>38.340000000000003</v>
      </c>
      <c r="DA44">
        <f t="shared" si="22"/>
        <v>1</v>
      </c>
      <c r="DB44">
        <f t="shared" si="23"/>
        <v>1.92</v>
      </c>
      <c r="DC44">
        <f t="shared" si="24"/>
        <v>0</v>
      </c>
    </row>
    <row r="45" spans="1:107" x14ac:dyDescent="0.2">
      <c r="A45">
        <f>ROW(Source!A32)</f>
        <v>32</v>
      </c>
      <c r="B45">
        <v>40125201</v>
      </c>
      <c r="C45">
        <v>40125326</v>
      </c>
      <c r="D45">
        <v>35767868</v>
      </c>
      <c r="E45">
        <v>1</v>
      </c>
      <c r="F45">
        <v>1</v>
      </c>
      <c r="G45">
        <v>1</v>
      </c>
      <c r="H45">
        <v>3</v>
      </c>
      <c r="I45" t="s">
        <v>413</v>
      </c>
      <c r="J45" t="s">
        <v>414</v>
      </c>
      <c r="K45" t="s">
        <v>415</v>
      </c>
      <c r="L45">
        <v>1425</v>
      </c>
      <c r="N45">
        <v>1013</v>
      </c>
      <c r="O45" t="s">
        <v>363</v>
      </c>
      <c r="P45" t="s">
        <v>363</v>
      </c>
      <c r="Q45">
        <v>1</v>
      </c>
      <c r="W45">
        <v>0</v>
      </c>
      <c r="X45">
        <v>407546808</v>
      </c>
      <c r="Y45">
        <v>0.2</v>
      </c>
      <c r="AA45">
        <v>30.74</v>
      </c>
      <c r="AB45">
        <v>0</v>
      </c>
      <c r="AC45">
        <v>0</v>
      </c>
      <c r="AD45">
        <v>0</v>
      </c>
      <c r="AE45">
        <v>30.74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6</v>
      </c>
      <c r="AT45">
        <v>0.2</v>
      </c>
      <c r="AU45" t="s">
        <v>6</v>
      </c>
      <c r="AV45">
        <v>0</v>
      </c>
      <c r="AW45">
        <v>2</v>
      </c>
      <c r="AX45">
        <v>40125342</v>
      </c>
      <c r="AY45">
        <v>1</v>
      </c>
      <c r="AZ45">
        <v>0</v>
      </c>
      <c r="BA45">
        <v>41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Y45*Source!I32</f>
        <v>1.2000000000000002</v>
      </c>
      <c r="CY45">
        <f t="shared" si="20"/>
        <v>30.74</v>
      </c>
      <c r="CZ45">
        <f t="shared" si="21"/>
        <v>30.74</v>
      </c>
      <c r="DA45">
        <f t="shared" si="22"/>
        <v>1</v>
      </c>
      <c r="DB45">
        <f t="shared" si="23"/>
        <v>6.15</v>
      </c>
      <c r="DC45">
        <f t="shared" si="24"/>
        <v>0</v>
      </c>
    </row>
    <row r="46" spans="1:107" x14ac:dyDescent="0.2">
      <c r="A46">
        <f>ROW(Source!A32)</f>
        <v>32</v>
      </c>
      <c r="B46">
        <v>40125201</v>
      </c>
      <c r="C46">
        <v>40125326</v>
      </c>
      <c r="D46">
        <v>35691809</v>
      </c>
      <c r="E46">
        <v>66</v>
      </c>
      <c r="F46">
        <v>1</v>
      </c>
      <c r="G46">
        <v>1</v>
      </c>
      <c r="H46">
        <v>3</v>
      </c>
      <c r="I46" t="s">
        <v>370</v>
      </c>
      <c r="J46" t="s">
        <v>6</v>
      </c>
      <c r="K46" t="s">
        <v>371</v>
      </c>
      <c r="L46">
        <v>1374</v>
      </c>
      <c r="N46">
        <v>1013</v>
      </c>
      <c r="O46" t="s">
        <v>372</v>
      </c>
      <c r="P46" t="s">
        <v>372</v>
      </c>
      <c r="Q46">
        <v>1</v>
      </c>
      <c r="W46">
        <v>0</v>
      </c>
      <c r="X46">
        <v>-1731369543</v>
      </c>
      <c r="Y46">
        <v>0.96</v>
      </c>
      <c r="AA46">
        <v>1</v>
      </c>
      <c r="AB46">
        <v>0</v>
      </c>
      <c r="AC46">
        <v>0</v>
      </c>
      <c r="AD46">
        <v>0</v>
      </c>
      <c r="AE46">
        <v>1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6</v>
      </c>
      <c r="AT46">
        <v>0.96</v>
      </c>
      <c r="AU46" t="s">
        <v>6</v>
      </c>
      <c r="AV46">
        <v>0</v>
      </c>
      <c r="AW46">
        <v>2</v>
      </c>
      <c r="AX46">
        <v>40125343</v>
      </c>
      <c r="AY46">
        <v>1</v>
      </c>
      <c r="AZ46">
        <v>0</v>
      </c>
      <c r="BA46">
        <v>42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Y46*Source!I32</f>
        <v>5.76</v>
      </c>
      <c r="CY46">
        <f t="shared" si="20"/>
        <v>1</v>
      </c>
      <c r="CZ46">
        <f t="shared" si="21"/>
        <v>1</v>
      </c>
      <c r="DA46">
        <f t="shared" si="22"/>
        <v>1</v>
      </c>
      <c r="DB46">
        <f t="shared" si="23"/>
        <v>0.96</v>
      </c>
      <c r="DC46">
        <f t="shared" si="24"/>
        <v>0</v>
      </c>
    </row>
    <row r="47" spans="1:107" x14ac:dyDescent="0.2">
      <c r="A47">
        <f>ROW(Source!A32)</f>
        <v>32</v>
      </c>
      <c r="B47">
        <v>40125201</v>
      </c>
      <c r="C47">
        <v>40125326</v>
      </c>
      <c r="D47">
        <v>0</v>
      </c>
      <c r="E47">
        <v>0</v>
      </c>
      <c r="F47">
        <v>1</v>
      </c>
      <c r="G47">
        <v>1</v>
      </c>
      <c r="H47">
        <v>3</v>
      </c>
      <c r="I47" t="s">
        <v>32</v>
      </c>
      <c r="J47" t="s">
        <v>6</v>
      </c>
      <c r="K47" t="s">
        <v>55</v>
      </c>
      <c r="L47">
        <v>1371</v>
      </c>
      <c r="N47">
        <v>1013</v>
      </c>
      <c r="O47" t="s">
        <v>17</v>
      </c>
      <c r="P47" t="s">
        <v>17</v>
      </c>
      <c r="Q47">
        <v>1</v>
      </c>
      <c r="W47">
        <v>0</v>
      </c>
      <c r="X47">
        <v>-387690952</v>
      </c>
      <c r="Y47">
        <v>1</v>
      </c>
      <c r="AA47">
        <v>461.39</v>
      </c>
      <c r="AB47">
        <v>0</v>
      </c>
      <c r="AC47">
        <v>0</v>
      </c>
      <c r="AD47">
        <v>0</v>
      </c>
      <c r="AE47">
        <v>461.39</v>
      </c>
      <c r="AF47">
        <v>0</v>
      </c>
      <c r="AG47">
        <v>0</v>
      </c>
      <c r="AH47">
        <v>0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0</v>
      </c>
      <c r="AP47">
        <v>0</v>
      </c>
      <c r="AQ47">
        <v>0</v>
      </c>
      <c r="AR47">
        <v>0</v>
      </c>
      <c r="AS47" t="s">
        <v>6</v>
      </c>
      <c r="AT47">
        <v>1</v>
      </c>
      <c r="AU47" t="s">
        <v>6</v>
      </c>
      <c r="AV47">
        <v>0</v>
      </c>
      <c r="AW47">
        <v>1</v>
      </c>
      <c r="AX47">
        <v>-1</v>
      </c>
      <c r="AY47">
        <v>0</v>
      </c>
      <c r="AZ47">
        <v>0</v>
      </c>
      <c r="BA47" t="s">
        <v>6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Y47*Source!I32</f>
        <v>6</v>
      </c>
      <c r="CY47">
        <f t="shared" si="20"/>
        <v>461.39</v>
      </c>
      <c r="CZ47">
        <f t="shared" si="21"/>
        <v>461.39</v>
      </c>
      <c r="DA47">
        <f t="shared" si="22"/>
        <v>1</v>
      </c>
      <c r="DB47">
        <f t="shared" si="23"/>
        <v>461.39</v>
      </c>
      <c r="DC47">
        <f t="shared" si="24"/>
        <v>0</v>
      </c>
    </row>
    <row r="48" spans="1:107" x14ac:dyDescent="0.2">
      <c r="A48">
        <f>ROW(Source!A34)</f>
        <v>34</v>
      </c>
      <c r="B48">
        <v>40125201</v>
      </c>
      <c r="C48">
        <v>40125345</v>
      </c>
      <c r="D48">
        <v>35686885</v>
      </c>
      <c r="E48">
        <v>66</v>
      </c>
      <c r="F48">
        <v>1</v>
      </c>
      <c r="G48">
        <v>1</v>
      </c>
      <c r="H48">
        <v>1</v>
      </c>
      <c r="I48" t="s">
        <v>405</v>
      </c>
      <c r="J48" t="s">
        <v>6</v>
      </c>
      <c r="K48" t="s">
        <v>406</v>
      </c>
      <c r="L48">
        <v>1191</v>
      </c>
      <c r="N48">
        <v>1013</v>
      </c>
      <c r="O48" t="s">
        <v>355</v>
      </c>
      <c r="P48" t="s">
        <v>355</v>
      </c>
      <c r="Q48">
        <v>1</v>
      </c>
      <c r="W48">
        <v>0</v>
      </c>
      <c r="X48">
        <v>-1111239348</v>
      </c>
      <c r="Y48">
        <v>4.1399999999999997</v>
      </c>
      <c r="AA48">
        <v>0</v>
      </c>
      <c r="AB48">
        <v>0</v>
      </c>
      <c r="AC48">
        <v>0</v>
      </c>
      <c r="AD48">
        <v>9.6199999999999992</v>
      </c>
      <c r="AE48">
        <v>0</v>
      </c>
      <c r="AF48">
        <v>0</v>
      </c>
      <c r="AG48">
        <v>0</v>
      </c>
      <c r="AH48">
        <v>9.6199999999999992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6</v>
      </c>
      <c r="AT48">
        <v>3.6</v>
      </c>
      <c r="AU48" t="s">
        <v>19</v>
      </c>
      <c r="AV48">
        <v>1</v>
      </c>
      <c r="AW48">
        <v>2</v>
      </c>
      <c r="AX48">
        <v>40125353</v>
      </c>
      <c r="AY48">
        <v>1</v>
      </c>
      <c r="AZ48">
        <v>0</v>
      </c>
      <c r="BA48">
        <v>43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Y48*Source!I34</f>
        <v>24.839999999999996</v>
      </c>
      <c r="CY48">
        <f>AD48</f>
        <v>9.6199999999999992</v>
      </c>
      <c r="CZ48">
        <f>AH48</f>
        <v>9.6199999999999992</v>
      </c>
      <c r="DA48">
        <f>AL48</f>
        <v>1</v>
      </c>
      <c r="DB48">
        <f>ROUND((ROUND(AT48*CZ48,2)*1.15),2)</f>
        <v>39.82</v>
      </c>
      <c r="DC48">
        <f>ROUND((ROUND(AT48*AG48,2)*1.15),2)</f>
        <v>0</v>
      </c>
    </row>
    <row r="49" spans="1:107" x14ac:dyDescent="0.2">
      <c r="A49">
        <f>ROW(Source!A34)</f>
        <v>34</v>
      </c>
      <c r="B49">
        <v>40125201</v>
      </c>
      <c r="C49">
        <v>40125345</v>
      </c>
      <c r="D49">
        <v>35703098</v>
      </c>
      <c r="E49">
        <v>1</v>
      </c>
      <c r="F49">
        <v>1</v>
      </c>
      <c r="G49">
        <v>1</v>
      </c>
      <c r="H49">
        <v>3</v>
      </c>
      <c r="I49" t="s">
        <v>356</v>
      </c>
      <c r="J49" t="s">
        <v>357</v>
      </c>
      <c r="K49" t="s">
        <v>358</v>
      </c>
      <c r="L49">
        <v>1346</v>
      </c>
      <c r="N49">
        <v>1009</v>
      </c>
      <c r="O49" t="s">
        <v>359</v>
      </c>
      <c r="P49" t="s">
        <v>359</v>
      </c>
      <c r="Q49">
        <v>1</v>
      </c>
      <c r="W49">
        <v>0</v>
      </c>
      <c r="X49">
        <v>365775288</v>
      </c>
      <c r="Y49">
        <v>6.9999999999999999E-4</v>
      </c>
      <c r="AA49">
        <v>27.74</v>
      </c>
      <c r="AB49">
        <v>0</v>
      </c>
      <c r="AC49">
        <v>0</v>
      </c>
      <c r="AD49">
        <v>0</v>
      </c>
      <c r="AE49">
        <v>27.74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6</v>
      </c>
      <c r="AT49">
        <v>6.9999999999999999E-4</v>
      </c>
      <c r="AU49" t="s">
        <v>6</v>
      </c>
      <c r="AV49">
        <v>0</v>
      </c>
      <c r="AW49">
        <v>2</v>
      </c>
      <c r="AX49">
        <v>40125354</v>
      </c>
      <c r="AY49">
        <v>1</v>
      </c>
      <c r="AZ49">
        <v>0</v>
      </c>
      <c r="BA49">
        <v>44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Y49*Source!I34</f>
        <v>4.1999999999999997E-3</v>
      </c>
      <c r="CY49">
        <f t="shared" ref="CY49:CY54" si="25">AA49</f>
        <v>27.74</v>
      </c>
      <c r="CZ49">
        <f t="shared" ref="CZ49:CZ54" si="26">AE49</f>
        <v>27.74</v>
      </c>
      <c r="DA49">
        <f t="shared" ref="DA49:DA54" si="27">AI49</f>
        <v>1</v>
      </c>
      <c r="DB49">
        <f t="shared" ref="DB49:DB54" si="28">ROUND(ROUND(AT49*CZ49,2),2)</f>
        <v>0.02</v>
      </c>
      <c r="DC49">
        <f t="shared" ref="DC49:DC54" si="29">ROUND(ROUND(AT49*AG49,2),2)</f>
        <v>0</v>
      </c>
    </row>
    <row r="50" spans="1:107" x14ac:dyDescent="0.2">
      <c r="A50">
        <f>ROW(Source!A34)</f>
        <v>34</v>
      </c>
      <c r="B50">
        <v>40125201</v>
      </c>
      <c r="C50">
        <v>40125345</v>
      </c>
      <c r="D50">
        <v>35706849</v>
      </c>
      <c r="E50">
        <v>1</v>
      </c>
      <c r="F50">
        <v>1</v>
      </c>
      <c r="G50">
        <v>1</v>
      </c>
      <c r="H50">
        <v>3</v>
      </c>
      <c r="I50" t="s">
        <v>360</v>
      </c>
      <c r="J50" t="s">
        <v>361</v>
      </c>
      <c r="K50" t="s">
        <v>362</v>
      </c>
      <c r="L50">
        <v>1425</v>
      </c>
      <c r="N50">
        <v>1013</v>
      </c>
      <c r="O50" t="s">
        <v>363</v>
      </c>
      <c r="P50" t="s">
        <v>363</v>
      </c>
      <c r="Q50">
        <v>1</v>
      </c>
      <c r="W50">
        <v>0</v>
      </c>
      <c r="X50">
        <v>663988697</v>
      </c>
      <c r="Y50">
        <v>0.03</v>
      </c>
      <c r="AA50">
        <v>83</v>
      </c>
      <c r="AB50">
        <v>0</v>
      </c>
      <c r="AC50">
        <v>0</v>
      </c>
      <c r="AD50">
        <v>0</v>
      </c>
      <c r="AE50">
        <v>83</v>
      </c>
      <c r="AF50">
        <v>0</v>
      </c>
      <c r="AG50">
        <v>0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6</v>
      </c>
      <c r="AT50">
        <v>0.03</v>
      </c>
      <c r="AU50" t="s">
        <v>6</v>
      </c>
      <c r="AV50">
        <v>0</v>
      </c>
      <c r="AW50">
        <v>2</v>
      </c>
      <c r="AX50">
        <v>40125355</v>
      </c>
      <c r="AY50">
        <v>1</v>
      </c>
      <c r="AZ50">
        <v>0</v>
      </c>
      <c r="BA50">
        <v>45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Y50*Source!I34</f>
        <v>0.18</v>
      </c>
      <c r="CY50">
        <f t="shared" si="25"/>
        <v>83</v>
      </c>
      <c r="CZ50">
        <f t="shared" si="26"/>
        <v>83</v>
      </c>
      <c r="DA50">
        <f t="shared" si="27"/>
        <v>1</v>
      </c>
      <c r="DB50">
        <f t="shared" si="28"/>
        <v>2.4900000000000002</v>
      </c>
      <c r="DC50">
        <f t="shared" si="29"/>
        <v>0</v>
      </c>
    </row>
    <row r="51" spans="1:107" x14ac:dyDescent="0.2">
      <c r="A51">
        <f>ROW(Source!A34)</f>
        <v>34</v>
      </c>
      <c r="B51">
        <v>40125201</v>
      </c>
      <c r="C51">
        <v>40125345</v>
      </c>
      <c r="D51">
        <v>35708865</v>
      </c>
      <c r="E51">
        <v>1</v>
      </c>
      <c r="F51">
        <v>1</v>
      </c>
      <c r="G51">
        <v>1</v>
      </c>
      <c r="H51">
        <v>3</v>
      </c>
      <c r="I51" t="s">
        <v>364</v>
      </c>
      <c r="J51" t="s">
        <v>365</v>
      </c>
      <c r="K51" t="s">
        <v>366</v>
      </c>
      <c r="L51">
        <v>1348</v>
      </c>
      <c r="N51">
        <v>1009</v>
      </c>
      <c r="O51" t="s">
        <v>149</v>
      </c>
      <c r="P51" t="s">
        <v>149</v>
      </c>
      <c r="Q51">
        <v>1000</v>
      </c>
      <c r="W51">
        <v>0</v>
      </c>
      <c r="X51">
        <v>1432246700</v>
      </c>
      <c r="Y51">
        <v>2.0000000000000002E-5</v>
      </c>
      <c r="AA51">
        <v>729.98</v>
      </c>
      <c r="AB51">
        <v>0</v>
      </c>
      <c r="AC51">
        <v>0</v>
      </c>
      <c r="AD51">
        <v>0</v>
      </c>
      <c r="AE51">
        <v>729.98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6</v>
      </c>
      <c r="AT51">
        <v>2.0000000000000002E-5</v>
      </c>
      <c r="AU51" t="s">
        <v>6</v>
      </c>
      <c r="AV51">
        <v>0</v>
      </c>
      <c r="AW51">
        <v>2</v>
      </c>
      <c r="AX51">
        <v>40125356</v>
      </c>
      <c r="AY51">
        <v>1</v>
      </c>
      <c r="AZ51">
        <v>0</v>
      </c>
      <c r="BA51">
        <v>46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Y51*Source!I34</f>
        <v>1.2000000000000002E-4</v>
      </c>
      <c r="CY51">
        <f t="shared" si="25"/>
        <v>729.98</v>
      </c>
      <c r="CZ51">
        <f t="shared" si="26"/>
        <v>729.98</v>
      </c>
      <c r="DA51">
        <f t="shared" si="27"/>
        <v>1</v>
      </c>
      <c r="DB51">
        <f t="shared" si="28"/>
        <v>0.01</v>
      </c>
      <c r="DC51">
        <f t="shared" si="29"/>
        <v>0</v>
      </c>
    </row>
    <row r="52" spans="1:107" x14ac:dyDescent="0.2">
      <c r="A52">
        <f>ROW(Source!A34)</f>
        <v>34</v>
      </c>
      <c r="B52">
        <v>40125201</v>
      </c>
      <c r="C52">
        <v>40125345</v>
      </c>
      <c r="D52">
        <v>35727101</v>
      </c>
      <c r="E52">
        <v>1</v>
      </c>
      <c r="F52">
        <v>1</v>
      </c>
      <c r="G52">
        <v>1</v>
      </c>
      <c r="H52">
        <v>3</v>
      </c>
      <c r="I52" t="s">
        <v>367</v>
      </c>
      <c r="J52" t="s">
        <v>368</v>
      </c>
      <c r="K52" t="s">
        <v>369</v>
      </c>
      <c r="L52">
        <v>1348</v>
      </c>
      <c r="N52">
        <v>1009</v>
      </c>
      <c r="O52" t="s">
        <v>149</v>
      </c>
      <c r="P52" t="s">
        <v>149</v>
      </c>
      <c r="Q52">
        <v>1000</v>
      </c>
      <c r="W52">
        <v>0</v>
      </c>
      <c r="X52">
        <v>-410862102</v>
      </c>
      <c r="Y52">
        <v>1.0000000000000001E-5</v>
      </c>
      <c r="AA52">
        <v>65750</v>
      </c>
      <c r="AB52">
        <v>0</v>
      </c>
      <c r="AC52">
        <v>0</v>
      </c>
      <c r="AD52">
        <v>0</v>
      </c>
      <c r="AE52">
        <v>65750</v>
      </c>
      <c r="AF52">
        <v>0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6</v>
      </c>
      <c r="AT52">
        <v>1.0000000000000001E-5</v>
      </c>
      <c r="AU52" t="s">
        <v>6</v>
      </c>
      <c r="AV52">
        <v>0</v>
      </c>
      <c r="AW52">
        <v>2</v>
      </c>
      <c r="AX52">
        <v>40125357</v>
      </c>
      <c r="AY52">
        <v>1</v>
      </c>
      <c r="AZ52">
        <v>0</v>
      </c>
      <c r="BA52">
        <v>47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Y52*Source!I34</f>
        <v>6.0000000000000008E-5</v>
      </c>
      <c r="CY52">
        <f t="shared" si="25"/>
        <v>65750</v>
      </c>
      <c r="CZ52">
        <f t="shared" si="26"/>
        <v>65750</v>
      </c>
      <c r="DA52">
        <f t="shared" si="27"/>
        <v>1</v>
      </c>
      <c r="DB52">
        <f t="shared" si="28"/>
        <v>0.66</v>
      </c>
      <c r="DC52">
        <f t="shared" si="29"/>
        <v>0</v>
      </c>
    </row>
    <row r="53" spans="1:107" x14ac:dyDescent="0.2">
      <c r="A53">
        <f>ROW(Source!A34)</f>
        <v>34</v>
      </c>
      <c r="B53">
        <v>40125201</v>
      </c>
      <c r="C53">
        <v>40125345</v>
      </c>
      <c r="D53">
        <v>35768873</v>
      </c>
      <c r="E53">
        <v>1</v>
      </c>
      <c r="F53">
        <v>1</v>
      </c>
      <c r="G53">
        <v>1</v>
      </c>
      <c r="H53">
        <v>3</v>
      </c>
      <c r="I53" t="s">
        <v>62</v>
      </c>
      <c r="J53" t="s">
        <v>64</v>
      </c>
      <c r="K53" t="s">
        <v>63</v>
      </c>
      <c r="L53">
        <v>1371</v>
      </c>
      <c r="N53">
        <v>1013</v>
      </c>
      <c r="O53" t="s">
        <v>17</v>
      </c>
      <c r="P53" t="s">
        <v>17</v>
      </c>
      <c r="Q53">
        <v>1</v>
      </c>
      <c r="W53">
        <v>0</v>
      </c>
      <c r="X53">
        <v>-1411557492</v>
      </c>
      <c r="Y53">
        <v>1</v>
      </c>
      <c r="AA53">
        <v>642.78</v>
      </c>
      <c r="AB53">
        <v>0</v>
      </c>
      <c r="AC53">
        <v>0</v>
      </c>
      <c r="AD53">
        <v>0</v>
      </c>
      <c r="AE53">
        <v>642.78</v>
      </c>
      <c r="AF53">
        <v>0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 t="s">
        <v>6</v>
      </c>
      <c r="AT53">
        <v>1</v>
      </c>
      <c r="AU53" t="s">
        <v>6</v>
      </c>
      <c r="AV53">
        <v>0</v>
      </c>
      <c r="AW53">
        <v>1</v>
      </c>
      <c r="AX53">
        <v>-1</v>
      </c>
      <c r="AY53">
        <v>0</v>
      </c>
      <c r="AZ53">
        <v>0</v>
      </c>
      <c r="BA53" t="s">
        <v>6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Y53*Source!I34</f>
        <v>6</v>
      </c>
      <c r="CY53">
        <f t="shared" si="25"/>
        <v>642.78</v>
      </c>
      <c r="CZ53">
        <f t="shared" si="26"/>
        <v>642.78</v>
      </c>
      <c r="DA53">
        <f t="shared" si="27"/>
        <v>1</v>
      </c>
      <c r="DB53">
        <f t="shared" si="28"/>
        <v>642.78</v>
      </c>
      <c r="DC53">
        <f t="shared" si="29"/>
        <v>0</v>
      </c>
    </row>
    <row r="54" spans="1:107" x14ac:dyDescent="0.2">
      <c r="A54">
        <f>ROW(Source!A34)</f>
        <v>34</v>
      </c>
      <c r="B54">
        <v>40125201</v>
      </c>
      <c r="C54">
        <v>40125345</v>
      </c>
      <c r="D54">
        <v>35691809</v>
      </c>
      <c r="E54">
        <v>66</v>
      </c>
      <c r="F54">
        <v>1</v>
      </c>
      <c r="G54">
        <v>1</v>
      </c>
      <c r="H54">
        <v>3</v>
      </c>
      <c r="I54" t="s">
        <v>370</v>
      </c>
      <c r="J54" t="s">
        <v>6</v>
      </c>
      <c r="K54" t="s">
        <v>371</v>
      </c>
      <c r="L54">
        <v>1374</v>
      </c>
      <c r="N54">
        <v>1013</v>
      </c>
      <c r="O54" t="s">
        <v>372</v>
      </c>
      <c r="P54" t="s">
        <v>372</v>
      </c>
      <c r="Q54">
        <v>1</v>
      </c>
      <c r="W54">
        <v>0</v>
      </c>
      <c r="X54">
        <v>-1731369543</v>
      </c>
      <c r="Y54">
        <v>0.69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6</v>
      </c>
      <c r="AT54">
        <v>0.69</v>
      </c>
      <c r="AU54" t="s">
        <v>6</v>
      </c>
      <c r="AV54">
        <v>0</v>
      </c>
      <c r="AW54">
        <v>2</v>
      </c>
      <c r="AX54">
        <v>40125358</v>
      </c>
      <c r="AY54">
        <v>1</v>
      </c>
      <c r="AZ54">
        <v>0</v>
      </c>
      <c r="BA54">
        <v>48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Y54*Source!I34</f>
        <v>4.1399999999999997</v>
      </c>
      <c r="CY54">
        <f t="shared" si="25"/>
        <v>1</v>
      </c>
      <c r="CZ54">
        <f t="shared" si="26"/>
        <v>1</v>
      </c>
      <c r="DA54">
        <f t="shared" si="27"/>
        <v>1</v>
      </c>
      <c r="DB54">
        <f t="shared" si="28"/>
        <v>0.69</v>
      </c>
      <c r="DC54">
        <f t="shared" si="29"/>
        <v>0</v>
      </c>
    </row>
    <row r="55" spans="1:107" x14ac:dyDescent="0.2">
      <c r="A55">
        <f>ROW(Source!A36)</f>
        <v>36</v>
      </c>
      <c r="B55">
        <v>40125201</v>
      </c>
      <c r="C55">
        <v>40125826</v>
      </c>
      <c r="D55">
        <v>25404605</v>
      </c>
      <c r="E55">
        <v>66</v>
      </c>
      <c r="F55">
        <v>1</v>
      </c>
      <c r="G55">
        <v>1</v>
      </c>
      <c r="H55">
        <v>1</v>
      </c>
      <c r="I55" t="s">
        <v>373</v>
      </c>
      <c r="J55" t="s">
        <v>6</v>
      </c>
      <c r="K55" t="s">
        <v>374</v>
      </c>
      <c r="L55">
        <v>1191</v>
      </c>
      <c r="N55">
        <v>1013</v>
      </c>
      <c r="O55" t="s">
        <v>355</v>
      </c>
      <c r="P55" t="s">
        <v>355</v>
      </c>
      <c r="Q55">
        <v>1</v>
      </c>
      <c r="W55">
        <v>0</v>
      </c>
      <c r="X55">
        <v>71966457</v>
      </c>
      <c r="Y55">
        <v>10.695</v>
      </c>
      <c r="AA55">
        <v>0</v>
      </c>
      <c r="AB55">
        <v>0</v>
      </c>
      <c r="AC55">
        <v>0</v>
      </c>
      <c r="AD55">
        <v>11.09</v>
      </c>
      <c r="AE55">
        <v>0</v>
      </c>
      <c r="AF55">
        <v>0</v>
      </c>
      <c r="AG55">
        <v>0</v>
      </c>
      <c r="AH55">
        <v>11.09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6</v>
      </c>
      <c r="AT55">
        <v>9.3000000000000007</v>
      </c>
      <c r="AU55" t="s">
        <v>19</v>
      </c>
      <c r="AV55">
        <v>1</v>
      </c>
      <c r="AW55">
        <v>2</v>
      </c>
      <c r="AX55">
        <v>40125844</v>
      </c>
      <c r="AY55">
        <v>1</v>
      </c>
      <c r="AZ55">
        <v>0</v>
      </c>
      <c r="BA55">
        <v>49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Y55*Source!I36</f>
        <v>64.17</v>
      </c>
      <c r="CY55">
        <f>AD55</f>
        <v>11.09</v>
      </c>
      <c r="CZ55">
        <f>AH55</f>
        <v>11.09</v>
      </c>
      <c r="DA55">
        <f>AL55</f>
        <v>1</v>
      </c>
      <c r="DB55">
        <f>ROUND((ROUND(AT55*CZ55,2)*1.15),2)</f>
        <v>118.61</v>
      </c>
      <c r="DC55">
        <f>ROUND((ROUND(AT55*AG55,2)*1.15),2)</f>
        <v>0</v>
      </c>
    </row>
    <row r="56" spans="1:107" x14ac:dyDescent="0.2">
      <c r="A56">
        <f>ROW(Source!A36)</f>
        <v>36</v>
      </c>
      <c r="B56">
        <v>40125201</v>
      </c>
      <c r="C56">
        <v>40125826</v>
      </c>
      <c r="D56">
        <v>25356234</v>
      </c>
      <c r="E56">
        <v>66</v>
      </c>
      <c r="F56">
        <v>1</v>
      </c>
      <c r="G56">
        <v>1</v>
      </c>
      <c r="H56">
        <v>1</v>
      </c>
      <c r="I56" t="s">
        <v>375</v>
      </c>
      <c r="J56" t="s">
        <v>6</v>
      </c>
      <c r="K56" t="s">
        <v>376</v>
      </c>
      <c r="L56">
        <v>1191</v>
      </c>
      <c r="N56">
        <v>1013</v>
      </c>
      <c r="O56" t="s">
        <v>355</v>
      </c>
      <c r="P56" t="s">
        <v>355</v>
      </c>
      <c r="Q56">
        <v>1</v>
      </c>
      <c r="W56">
        <v>0</v>
      </c>
      <c r="X56">
        <v>-1417349443</v>
      </c>
      <c r="Y56">
        <v>0.45999999999999996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6</v>
      </c>
      <c r="AT56">
        <v>0.4</v>
      </c>
      <c r="AU56" t="s">
        <v>19</v>
      </c>
      <c r="AV56">
        <v>2</v>
      </c>
      <c r="AW56">
        <v>2</v>
      </c>
      <c r="AX56">
        <v>40125845</v>
      </c>
      <c r="AY56">
        <v>1</v>
      </c>
      <c r="AZ56">
        <v>0</v>
      </c>
      <c r="BA56">
        <v>50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Y56*Source!I36</f>
        <v>2.76</v>
      </c>
      <c r="CY56">
        <f>AD56</f>
        <v>0</v>
      </c>
      <c r="CZ56">
        <f>AH56</f>
        <v>0</v>
      </c>
      <c r="DA56">
        <f>AL56</f>
        <v>1</v>
      </c>
      <c r="DB56">
        <f>ROUND((ROUND(AT56*CZ56,2)*1.15),2)</f>
        <v>0</v>
      </c>
      <c r="DC56">
        <f>ROUND((ROUND(AT56*AG56,2)*1.15),2)</f>
        <v>0</v>
      </c>
    </row>
    <row r="57" spans="1:107" x14ac:dyDescent="0.2">
      <c r="A57">
        <f>ROW(Source!A36)</f>
        <v>36</v>
      </c>
      <c r="B57">
        <v>40125201</v>
      </c>
      <c r="C57">
        <v>40125826</v>
      </c>
      <c r="D57">
        <v>35697643</v>
      </c>
      <c r="E57">
        <v>1</v>
      </c>
      <c r="F57">
        <v>1</v>
      </c>
      <c r="G57">
        <v>1</v>
      </c>
      <c r="H57">
        <v>2</v>
      </c>
      <c r="I57" t="s">
        <v>377</v>
      </c>
      <c r="J57" t="s">
        <v>378</v>
      </c>
      <c r="K57" t="s">
        <v>379</v>
      </c>
      <c r="L57">
        <v>1367</v>
      </c>
      <c r="N57">
        <v>1011</v>
      </c>
      <c r="O57" t="s">
        <v>380</v>
      </c>
      <c r="P57" t="s">
        <v>380</v>
      </c>
      <c r="Q57">
        <v>1</v>
      </c>
      <c r="W57">
        <v>0</v>
      </c>
      <c r="X57">
        <v>271735967</v>
      </c>
      <c r="Y57">
        <v>0.45999999999999996</v>
      </c>
      <c r="AA57">
        <v>0</v>
      </c>
      <c r="AB57">
        <v>89.99</v>
      </c>
      <c r="AC57">
        <v>10.06</v>
      </c>
      <c r="AD57">
        <v>0</v>
      </c>
      <c r="AE57">
        <v>0</v>
      </c>
      <c r="AF57">
        <v>89.99</v>
      </c>
      <c r="AG57">
        <v>10.06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6</v>
      </c>
      <c r="AT57">
        <v>0.4</v>
      </c>
      <c r="AU57" t="s">
        <v>19</v>
      </c>
      <c r="AV57">
        <v>0</v>
      </c>
      <c r="AW57">
        <v>2</v>
      </c>
      <c r="AX57">
        <v>40125846</v>
      </c>
      <c r="AY57">
        <v>1</v>
      </c>
      <c r="AZ57">
        <v>0</v>
      </c>
      <c r="BA57">
        <v>51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Y57*Source!I36</f>
        <v>2.76</v>
      </c>
      <c r="CY57">
        <f>AB57</f>
        <v>89.99</v>
      </c>
      <c r="CZ57">
        <f>AF57</f>
        <v>89.99</v>
      </c>
      <c r="DA57">
        <f>AJ57</f>
        <v>1</v>
      </c>
      <c r="DB57">
        <f>ROUND((ROUND(AT57*CZ57,2)*1.15),2)</f>
        <v>41.4</v>
      </c>
      <c r="DC57">
        <f>ROUND((ROUND(AT57*AG57,2)*1.15),2)</f>
        <v>4.62</v>
      </c>
    </row>
    <row r="58" spans="1:107" x14ac:dyDescent="0.2">
      <c r="A58">
        <f>ROW(Source!A36)</f>
        <v>36</v>
      </c>
      <c r="B58">
        <v>40125201</v>
      </c>
      <c r="C58">
        <v>40125826</v>
      </c>
      <c r="D58">
        <v>35703098</v>
      </c>
      <c r="E58">
        <v>1</v>
      </c>
      <c r="F58">
        <v>1</v>
      </c>
      <c r="G58">
        <v>1</v>
      </c>
      <c r="H58">
        <v>3</v>
      </c>
      <c r="I58" t="s">
        <v>356</v>
      </c>
      <c r="J58" t="s">
        <v>357</v>
      </c>
      <c r="K58" t="s">
        <v>358</v>
      </c>
      <c r="L58">
        <v>1346</v>
      </c>
      <c r="N58">
        <v>1009</v>
      </c>
      <c r="O58" t="s">
        <v>359</v>
      </c>
      <c r="P58" t="s">
        <v>359</v>
      </c>
      <c r="Q58">
        <v>1</v>
      </c>
      <c r="W58">
        <v>0</v>
      </c>
      <c r="X58">
        <v>365775288</v>
      </c>
      <c r="Y58">
        <v>0.01</v>
      </c>
      <c r="AA58">
        <v>27.74</v>
      </c>
      <c r="AB58">
        <v>0</v>
      </c>
      <c r="AC58">
        <v>0</v>
      </c>
      <c r="AD58">
        <v>0</v>
      </c>
      <c r="AE58">
        <v>27.74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6</v>
      </c>
      <c r="AT58">
        <v>0.01</v>
      </c>
      <c r="AU58" t="s">
        <v>6</v>
      </c>
      <c r="AV58">
        <v>0</v>
      </c>
      <c r="AW58">
        <v>2</v>
      </c>
      <c r="AX58">
        <v>40125847</v>
      </c>
      <c r="AY58">
        <v>1</v>
      </c>
      <c r="AZ58">
        <v>0</v>
      </c>
      <c r="BA58">
        <v>52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Y58*Source!I36</f>
        <v>0.06</v>
      </c>
      <c r="CY58">
        <f t="shared" ref="CY58:CY72" si="30">AA58</f>
        <v>27.74</v>
      </c>
      <c r="CZ58">
        <f t="shared" ref="CZ58:CZ72" si="31">AE58</f>
        <v>27.74</v>
      </c>
      <c r="DA58">
        <f t="shared" ref="DA58:DA72" si="32">AI58</f>
        <v>1</v>
      </c>
      <c r="DB58">
        <f t="shared" ref="DB58:DB72" si="33">ROUND(ROUND(AT58*CZ58,2),2)</f>
        <v>0.28000000000000003</v>
      </c>
      <c r="DC58">
        <f t="shared" ref="DC58:DC72" si="34">ROUND(ROUND(AT58*AG58,2),2)</f>
        <v>0</v>
      </c>
    </row>
    <row r="59" spans="1:107" x14ac:dyDescent="0.2">
      <c r="A59">
        <f>ROW(Source!A36)</f>
        <v>36</v>
      </c>
      <c r="B59">
        <v>40125201</v>
      </c>
      <c r="C59">
        <v>40125826</v>
      </c>
      <c r="D59">
        <v>35704721</v>
      </c>
      <c r="E59">
        <v>1</v>
      </c>
      <c r="F59">
        <v>1</v>
      </c>
      <c r="G59">
        <v>1</v>
      </c>
      <c r="H59">
        <v>3</v>
      </c>
      <c r="I59" t="s">
        <v>381</v>
      </c>
      <c r="J59" t="s">
        <v>382</v>
      </c>
      <c r="K59" t="s">
        <v>383</v>
      </c>
      <c r="L59">
        <v>1346</v>
      </c>
      <c r="N59">
        <v>1009</v>
      </c>
      <c r="O59" t="s">
        <v>359</v>
      </c>
      <c r="P59" t="s">
        <v>359</v>
      </c>
      <c r="Q59">
        <v>1</v>
      </c>
      <c r="W59">
        <v>0</v>
      </c>
      <c r="X59">
        <v>273028955</v>
      </c>
      <c r="Y59">
        <v>0.02</v>
      </c>
      <c r="AA59">
        <v>91.29</v>
      </c>
      <c r="AB59">
        <v>0</v>
      </c>
      <c r="AC59">
        <v>0</v>
      </c>
      <c r="AD59">
        <v>0</v>
      </c>
      <c r="AE59">
        <v>91.29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6</v>
      </c>
      <c r="AT59">
        <v>0.02</v>
      </c>
      <c r="AU59" t="s">
        <v>6</v>
      </c>
      <c r="AV59">
        <v>0</v>
      </c>
      <c r="AW59">
        <v>2</v>
      </c>
      <c r="AX59">
        <v>40125848</v>
      </c>
      <c r="AY59">
        <v>1</v>
      </c>
      <c r="AZ59">
        <v>0</v>
      </c>
      <c r="BA59">
        <v>53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Y59*Source!I36</f>
        <v>0.12</v>
      </c>
      <c r="CY59">
        <f t="shared" si="30"/>
        <v>91.29</v>
      </c>
      <c r="CZ59">
        <f t="shared" si="31"/>
        <v>91.29</v>
      </c>
      <c r="DA59">
        <f t="shared" si="32"/>
        <v>1</v>
      </c>
      <c r="DB59">
        <f t="shared" si="33"/>
        <v>1.83</v>
      </c>
      <c r="DC59">
        <f t="shared" si="34"/>
        <v>0</v>
      </c>
    </row>
    <row r="60" spans="1:107" x14ac:dyDescent="0.2">
      <c r="A60">
        <f>ROW(Source!A36)</f>
        <v>36</v>
      </c>
      <c r="B60">
        <v>40125201</v>
      </c>
      <c r="C60">
        <v>40125826</v>
      </c>
      <c r="D60">
        <v>35706716</v>
      </c>
      <c r="E60">
        <v>1</v>
      </c>
      <c r="F60">
        <v>1</v>
      </c>
      <c r="G60">
        <v>1</v>
      </c>
      <c r="H60">
        <v>3</v>
      </c>
      <c r="I60" t="s">
        <v>384</v>
      </c>
      <c r="J60" t="s">
        <v>385</v>
      </c>
      <c r="K60" t="s">
        <v>386</v>
      </c>
      <c r="L60">
        <v>1346</v>
      </c>
      <c r="N60">
        <v>1009</v>
      </c>
      <c r="O60" t="s">
        <v>359</v>
      </c>
      <c r="P60" t="s">
        <v>359</v>
      </c>
      <c r="Q60">
        <v>1</v>
      </c>
      <c r="W60">
        <v>0</v>
      </c>
      <c r="X60">
        <v>-1243460802</v>
      </c>
      <c r="Y60">
        <v>0.3</v>
      </c>
      <c r="AA60">
        <v>9.0399999999999991</v>
      </c>
      <c r="AB60">
        <v>0</v>
      </c>
      <c r="AC60">
        <v>0</v>
      </c>
      <c r="AD60">
        <v>0</v>
      </c>
      <c r="AE60">
        <v>9.0399999999999991</v>
      </c>
      <c r="AF60">
        <v>0</v>
      </c>
      <c r="AG60">
        <v>0</v>
      </c>
      <c r="AH60">
        <v>0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6</v>
      </c>
      <c r="AT60">
        <v>0.3</v>
      </c>
      <c r="AU60" t="s">
        <v>6</v>
      </c>
      <c r="AV60">
        <v>0</v>
      </c>
      <c r="AW60">
        <v>2</v>
      </c>
      <c r="AX60">
        <v>40125849</v>
      </c>
      <c r="AY60">
        <v>1</v>
      </c>
      <c r="AZ60">
        <v>0</v>
      </c>
      <c r="BA60">
        <v>54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Y60*Source!I36</f>
        <v>1.7999999999999998</v>
      </c>
      <c r="CY60">
        <f t="shared" si="30"/>
        <v>9.0399999999999991</v>
      </c>
      <c r="CZ60">
        <f t="shared" si="31"/>
        <v>9.0399999999999991</v>
      </c>
      <c r="DA60">
        <f t="shared" si="32"/>
        <v>1</v>
      </c>
      <c r="DB60">
        <f t="shared" si="33"/>
        <v>2.71</v>
      </c>
      <c r="DC60">
        <f t="shared" si="34"/>
        <v>0</v>
      </c>
    </row>
    <row r="61" spans="1:107" x14ac:dyDescent="0.2">
      <c r="A61">
        <f>ROW(Source!A36)</f>
        <v>36</v>
      </c>
      <c r="B61">
        <v>40125201</v>
      </c>
      <c r="C61">
        <v>40125826</v>
      </c>
      <c r="D61">
        <v>35706849</v>
      </c>
      <c r="E61">
        <v>1</v>
      </c>
      <c r="F61">
        <v>1</v>
      </c>
      <c r="G61">
        <v>1</v>
      </c>
      <c r="H61">
        <v>3</v>
      </c>
      <c r="I61" t="s">
        <v>360</v>
      </c>
      <c r="J61" t="s">
        <v>361</v>
      </c>
      <c r="K61" t="s">
        <v>362</v>
      </c>
      <c r="L61">
        <v>1425</v>
      </c>
      <c r="N61">
        <v>1013</v>
      </c>
      <c r="O61" t="s">
        <v>363</v>
      </c>
      <c r="P61" t="s">
        <v>363</v>
      </c>
      <c r="Q61">
        <v>1</v>
      </c>
      <c r="W61">
        <v>0</v>
      </c>
      <c r="X61">
        <v>663988697</v>
      </c>
      <c r="Y61">
        <v>0.1</v>
      </c>
      <c r="AA61">
        <v>83</v>
      </c>
      <c r="AB61">
        <v>0</v>
      </c>
      <c r="AC61">
        <v>0</v>
      </c>
      <c r="AD61">
        <v>0</v>
      </c>
      <c r="AE61">
        <v>83</v>
      </c>
      <c r="AF61">
        <v>0</v>
      </c>
      <c r="AG61">
        <v>0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6</v>
      </c>
      <c r="AT61">
        <v>0.1</v>
      </c>
      <c r="AU61" t="s">
        <v>6</v>
      </c>
      <c r="AV61">
        <v>0</v>
      </c>
      <c r="AW61">
        <v>2</v>
      </c>
      <c r="AX61">
        <v>40125850</v>
      </c>
      <c r="AY61">
        <v>1</v>
      </c>
      <c r="AZ61">
        <v>0</v>
      </c>
      <c r="BA61">
        <v>55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Y61*Source!I36</f>
        <v>0.60000000000000009</v>
      </c>
      <c r="CY61">
        <f t="shared" si="30"/>
        <v>83</v>
      </c>
      <c r="CZ61">
        <f t="shared" si="31"/>
        <v>83</v>
      </c>
      <c r="DA61">
        <f t="shared" si="32"/>
        <v>1</v>
      </c>
      <c r="DB61">
        <f t="shared" si="33"/>
        <v>8.3000000000000007</v>
      </c>
      <c r="DC61">
        <f t="shared" si="34"/>
        <v>0</v>
      </c>
    </row>
    <row r="62" spans="1:107" x14ac:dyDescent="0.2">
      <c r="A62">
        <f>ROW(Source!A36)</f>
        <v>36</v>
      </c>
      <c r="B62">
        <v>40125201</v>
      </c>
      <c r="C62">
        <v>40125826</v>
      </c>
      <c r="D62">
        <v>35708865</v>
      </c>
      <c r="E62">
        <v>1</v>
      </c>
      <c r="F62">
        <v>1</v>
      </c>
      <c r="G62">
        <v>1</v>
      </c>
      <c r="H62">
        <v>3</v>
      </c>
      <c r="I62" t="s">
        <v>364</v>
      </c>
      <c r="J62" t="s">
        <v>365</v>
      </c>
      <c r="K62" t="s">
        <v>366</v>
      </c>
      <c r="L62">
        <v>1348</v>
      </c>
      <c r="N62">
        <v>1009</v>
      </c>
      <c r="O62" t="s">
        <v>149</v>
      </c>
      <c r="P62" t="s">
        <v>149</v>
      </c>
      <c r="Q62">
        <v>1000</v>
      </c>
      <c r="W62">
        <v>0</v>
      </c>
      <c r="X62">
        <v>1432246700</v>
      </c>
      <c r="Y62">
        <v>2.9999999999999997E-4</v>
      </c>
      <c r="AA62">
        <v>729.98</v>
      </c>
      <c r="AB62">
        <v>0</v>
      </c>
      <c r="AC62">
        <v>0</v>
      </c>
      <c r="AD62">
        <v>0</v>
      </c>
      <c r="AE62">
        <v>729.98</v>
      </c>
      <c r="AF62">
        <v>0</v>
      </c>
      <c r="AG62">
        <v>0</v>
      </c>
      <c r="AH62">
        <v>0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6</v>
      </c>
      <c r="AT62">
        <v>2.9999999999999997E-4</v>
      </c>
      <c r="AU62" t="s">
        <v>6</v>
      </c>
      <c r="AV62">
        <v>0</v>
      </c>
      <c r="AW62">
        <v>2</v>
      </c>
      <c r="AX62">
        <v>40125851</v>
      </c>
      <c r="AY62">
        <v>1</v>
      </c>
      <c r="AZ62">
        <v>0</v>
      </c>
      <c r="BA62">
        <v>56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Y62*Source!I36</f>
        <v>1.8E-3</v>
      </c>
      <c r="CY62">
        <f t="shared" si="30"/>
        <v>729.98</v>
      </c>
      <c r="CZ62">
        <f t="shared" si="31"/>
        <v>729.98</v>
      </c>
      <c r="DA62">
        <f t="shared" si="32"/>
        <v>1</v>
      </c>
      <c r="DB62">
        <f t="shared" si="33"/>
        <v>0.22</v>
      </c>
      <c r="DC62">
        <f t="shared" si="34"/>
        <v>0</v>
      </c>
    </row>
    <row r="63" spans="1:107" x14ac:dyDescent="0.2">
      <c r="A63">
        <f>ROW(Source!A36)</f>
        <v>36</v>
      </c>
      <c r="B63">
        <v>40125201</v>
      </c>
      <c r="C63">
        <v>40125826</v>
      </c>
      <c r="D63">
        <v>35726782</v>
      </c>
      <c r="E63">
        <v>1</v>
      </c>
      <c r="F63">
        <v>1</v>
      </c>
      <c r="G63">
        <v>1</v>
      </c>
      <c r="H63">
        <v>3</v>
      </c>
      <c r="I63" t="s">
        <v>387</v>
      </c>
      <c r="J63" t="s">
        <v>388</v>
      </c>
      <c r="K63" t="s">
        <v>389</v>
      </c>
      <c r="L63">
        <v>1348</v>
      </c>
      <c r="N63">
        <v>1009</v>
      </c>
      <c r="O63" t="s">
        <v>149</v>
      </c>
      <c r="P63" t="s">
        <v>149</v>
      </c>
      <c r="Q63">
        <v>1000</v>
      </c>
      <c r="W63">
        <v>0</v>
      </c>
      <c r="X63">
        <v>241699710</v>
      </c>
      <c r="Y63">
        <v>1E-4</v>
      </c>
      <c r="AA63">
        <v>37517</v>
      </c>
      <c r="AB63">
        <v>0</v>
      </c>
      <c r="AC63">
        <v>0</v>
      </c>
      <c r="AD63">
        <v>0</v>
      </c>
      <c r="AE63">
        <v>37517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6</v>
      </c>
      <c r="AT63">
        <v>1E-4</v>
      </c>
      <c r="AU63" t="s">
        <v>6</v>
      </c>
      <c r="AV63">
        <v>0</v>
      </c>
      <c r="AW63">
        <v>2</v>
      </c>
      <c r="AX63">
        <v>40125852</v>
      </c>
      <c r="AY63">
        <v>1</v>
      </c>
      <c r="AZ63">
        <v>0</v>
      </c>
      <c r="BA63">
        <v>57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Y63*Source!I36</f>
        <v>6.0000000000000006E-4</v>
      </c>
      <c r="CY63">
        <f t="shared" si="30"/>
        <v>37517</v>
      </c>
      <c r="CZ63">
        <f t="shared" si="31"/>
        <v>37517</v>
      </c>
      <c r="DA63">
        <f t="shared" si="32"/>
        <v>1</v>
      </c>
      <c r="DB63">
        <f t="shared" si="33"/>
        <v>3.75</v>
      </c>
      <c r="DC63">
        <f t="shared" si="34"/>
        <v>0</v>
      </c>
    </row>
    <row r="64" spans="1:107" x14ac:dyDescent="0.2">
      <c r="A64">
        <f>ROW(Source!A36)</f>
        <v>36</v>
      </c>
      <c r="B64">
        <v>40125201</v>
      </c>
      <c r="C64">
        <v>40125826</v>
      </c>
      <c r="D64">
        <v>35727101</v>
      </c>
      <c r="E64">
        <v>1</v>
      </c>
      <c r="F64">
        <v>1</v>
      </c>
      <c r="G64">
        <v>1</v>
      </c>
      <c r="H64">
        <v>3</v>
      </c>
      <c r="I64" t="s">
        <v>367</v>
      </c>
      <c r="J64" t="s">
        <v>368</v>
      </c>
      <c r="K64" t="s">
        <v>369</v>
      </c>
      <c r="L64">
        <v>1348</v>
      </c>
      <c r="N64">
        <v>1009</v>
      </c>
      <c r="O64" t="s">
        <v>149</v>
      </c>
      <c r="P64" t="s">
        <v>149</v>
      </c>
      <c r="Q64">
        <v>1000</v>
      </c>
      <c r="W64">
        <v>0</v>
      </c>
      <c r="X64">
        <v>-410862102</v>
      </c>
      <c r="Y64">
        <v>6.0000000000000002E-5</v>
      </c>
      <c r="AA64">
        <v>65750</v>
      </c>
      <c r="AB64">
        <v>0</v>
      </c>
      <c r="AC64">
        <v>0</v>
      </c>
      <c r="AD64">
        <v>0</v>
      </c>
      <c r="AE64">
        <v>65750</v>
      </c>
      <c r="AF64">
        <v>0</v>
      </c>
      <c r="AG64">
        <v>0</v>
      </c>
      <c r="AH64">
        <v>0</v>
      </c>
      <c r="AI64">
        <v>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6</v>
      </c>
      <c r="AT64">
        <v>6.0000000000000002E-5</v>
      </c>
      <c r="AU64" t="s">
        <v>6</v>
      </c>
      <c r="AV64">
        <v>0</v>
      </c>
      <c r="AW64">
        <v>2</v>
      </c>
      <c r="AX64">
        <v>40125853</v>
      </c>
      <c r="AY64">
        <v>1</v>
      </c>
      <c r="AZ64">
        <v>0</v>
      </c>
      <c r="BA64">
        <v>58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Y64*Source!I36</f>
        <v>3.6000000000000002E-4</v>
      </c>
      <c r="CY64">
        <f t="shared" si="30"/>
        <v>65750</v>
      </c>
      <c r="CZ64">
        <f t="shared" si="31"/>
        <v>65750</v>
      </c>
      <c r="DA64">
        <f t="shared" si="32"/>
        <v>1</v>
      </c>
      <c r="DB64">
        <f t="shared" si="33"/>
        <v>3.95</v>
      </c>
      <c r="DC64">
        <f t="shared" si="34"/>
        <v>0</v>
      </c>
    </row>
    <row r="65" spans="1:107" x14ac:dyDescent="0.2">
      <c r="A65">
        <f>ROW(Source!A36)</f>
        <v>36</v>
      </c>
      <c r="B65">
        <v>40125201</v>
      </c>
      <c r="C65">
        <v>40125826</v>
      </c>
      <c r="D65">
        <v>35735383</v>
      </c>
      <c r="E65">
        <v>1</v>
      </c>
      <c r="F65">
        <v>1</v>
      </c>
      <c r="G65">
        <v>1</v>
      </c>
      <c r="H65">
        <v>3</v>
      </c>
      <c r="I65" t="s">
        <v>390</v>
      </c>
      <c r="J65" t="s">
        <v>391</v>
      </c>
      <c r="K65" t="s">
        <v>392</v>
      </c>
      <c r="L65">
        <v>1348</v>
      </c>
      <c r="N65">
        <v>1009</v>
      </c>
      <c r="O65" t="s">
        <v>149</v>
      </c>
      <c r="P65" t="s">
        <v>149</v>
      </c>
      <c r="Q65">
        <v>1000</v>
      </c>
      <c r="W65">
        <v>0</v>
      </c>
      <c r="X65">
        <v>-247076404</v>
      </c>
      <c r="Y65">
        <v>2.0000000000000002E-5</v>
      </c>
      <c r="AA65">
        <v>15481</v>
      </c>
      <c r="AB65">
        <v>0</v>
      </c>
      <c r="AC65">
        <v>0</v>
      </c>
      <c r="AD65">
        <v>0</v>
      </c>
      <c r="AE65">
        <v>15481</v>
      </c>
      <c r="AF65">
        <v>0</v>
      </c>
      <c r="AG65">
        <v>0</v>
      </c>
      <c r="AH65">
        <v>0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6</v>
      </c>
      <c r="AT65">
        <v>2.0000000000000002E-5</v>
      </c>
      <c r="AU65" t="s">
        <v>6</v>
      </c>
      <c r="AV65">
        <v>0</v>
      </c>
      <c r="AW65">
        <v>2</v>
      </c>
      <c r="AX65">
        <v>40125854</v>
      </c>
      <c r="AY65">
        <v>1</v>
      </c>
      <c r="AZ65">
        <v>0</v>
      </c>
      <c r="BA65">
        <v>59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Y65*Source!I36</f>
        <v>1.2000000000000002E-4</v>
      </c>
      <c r="CY65">
        <f t="shared" si="30"/>
        <v>15481</v>
      </c>
      <c r="CZ65">
        <f t="shared" si="31"/>
        <v>15481</v>
      </c>
      <c r="DA65">
        <f t="shared" si="32"/>
        <v>1</v>
      </c>
      <c r="DB65">
        <f t="shared" si="33"/>
        <v>0.31</v>
      </c>
      <c r="DC65">
        <f t="shared" si="34"/>
        <v>0</v>
      </c>
    </row>
    <row r="66" spans="1:107" x14ac:dyDescent="0.2">
      <c r="A66">
        <f>ROW(Source!A36)</f>
        <v>36</v>
      </c>
      <c r="B66">
        <v>40125201</v>
      </c>
      <c r="C66">
        <v>40125826</v>
      </c>
      <c r="D66">
        <v>35736018</v>
      </c>
      <c r="E66">
        <v>1</v>
      </c>
      <c r="F66">
        <v>1</v>
      </c>
      <c r="G66">
        <v>1</v>
      </c>
      <c r="H66">
        <v>3</v>
      </c>
      <c r="I66" t="s">
        <v>393</v>
      </c>
      <c r="J66" t="s">
        <v>394</v>
      </c>
      <c r="K66" t="s">
        <v>395</v>
      </c>
      <c r="L66">
        <v>1346</v>
      </c>
      <c r="N66">
        <v>1009</v>
      </c>
      <c r="O66" t="s">
        <v>359</v>
      </c>
      <c r="P66" t="s">
        <v>359</v>
      </c>
      <c r="Q66">
        <v>1</v>
      </c>
      <c r="W66">
        <v>0</v>
      </c>
      <c r="X66">
        <v>-1991239663</v>
      </c>
      <c r="Y66">
        <v>0.03</v>
      </c>
      <c r="AA66">
        <v>35.630000000000003</v>
      </c>
      <c r="AB66">
        <v>0</v>
      </c>
      <c r="AC66">
        <v>0</v>
      </c>
      <c r="AD66">
        <v>0</v>
      </c>
      <c r="AE66">
        <v>35.630000000000003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6</v>
      </c>
      <c r="AT66">
        <v>0.03</v>
      </c>
      <c r="AU66" t="s">
        <v>6</v>
      </c>
      <c r="AV66">
        <v>0</v>
      </c>
      <c r="AW66">
        <v>2</v>
      </c>
      <c r="AX66">
        <v>40125855</v>
      </c>
      <c r="AY66">
        <v>1</v>
      </c>
      <c r="AZ66">
        <v>0</v>
      </c>
      <c r="BA66">
        <v>60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Y66*Source!I36</f>
        <v>0.18</v>
      </c>
      <c r="CY66">
        <f t="shared" si="30"/>
        <v>35.630000000000003</v>
      </c>
      <c r="CZ66">
        <f t="shared" si="31"/>
        <v>35.630000000000003</v>
      </c>
      <c r="DA66">
        <f t="shared" si="32"/>
        <v>1</v>
      </c>
      <c r="DB66">
        <f t="shared" si="33"/>
        <v>1.07</v>
      </c>
      <c r="DC66">
        <f t="shared" si="34"/>
        <v>0</v>
      </c>
    </row>
    <row r="67" spans="1:107" x14ac:dyDescent="0.2">
      <c r="A67">
        <f>ROW(Source!A36)</f>
        <v>36</v>
      </c>
      <c r="B67">
        <v>40125201</v>
      </c>
      <c r="C67">
        <v>40125826</v>
      </c>
      <c r="D67">
        <v>35751229</v>
      </c>
      <c r="E67">
        <v>1</v>
      </c>
      <c r="F67">
        <v>1</v>
      </c>
      <c r="G67">
        <v>1</v>
      </c>
      <c r="H67">
        <v>3</v>
      </c>
      <c r="I67" t="s">
        <v>396</v>
      </c>
      <c r="J67" t="s">
        <v>397</v>
      </c>
      <c r="K67" t="s">
        <v>398</v>
      </c>
      <c r="L67">
        <v>1425</v>
      </c>
      <c r="N67">
        <v>1013</v>
      </c>
      <c r="O67" t="s">
        <v>363</v>
      </c>
      <c r="P67" t="s">
        <v>363</v>
      </c>
      <c r="Q67">
        <v>1</v>
      </c>
      <c r="W67">
        <v>0</v>
      </c>
      <c r="X67">
        <v>-909649520</v>
      </c>
      <c r="Y67">
        <v>0.1</v>
      </c>
      <c r="AA67">
        <v>203</v>
      </c>
      <c r="AB67">
        <v>0</v>
      </c>
      <c r="AC67">
        <v>0</v>
      </c>
      <c r="AD67">
        <v>0</v>
      </c>
      <c r="AE67">
        <v>203</v>
      </c>
      <c r="AF67">
        <v>0</v>
      </c>
      <c r="AG67">
        <v>0</v>
      </c>
      <c r="AH67">
        <v>0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6</v>
      </c>
      <c r="AT67">
        <v>0.1</v>
      </c>
      <c r="AU67" t="s">
        <v>6</v>
      </c>
      <c r="AV67">
        <v>0</v>
      </c>
      <c r="AW67">
        <v>2</v>
      </c>
      <c r="AX67">
        <v>40125856</v>
      </c>
      <c r="AY67">
        <v>1</v>
      </c>
      <c r="AZ67">
        <v>0</v>
      </c>
      <c r="BA67">
        <v>61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Y67*Source!I36</f>
        <v>0.60000000000000009</v>
      </c>
      <c r="CY67">
        <f t="shared" si="30"/>
        <v>203</v>
      </c>
      <c r="CZ67">
        <f t="shared" si="31"/>
        <v>203</v>
      </c>
      <c r="DA67">
        <f t="shared" si="32"/>
        <v>1</v>
      </c>
      <c r="DB67">
        <f t="shared" si="33"/>
        <v>20.3</v>
      </c>
      <c r="DC67">
        <f t="shared" si="34"/>
        <v>0</v>
      </c>
    </row>
    <row r="68" spans="1:107" x14ac:dyDescent="0.2">
      <c r="A68">
        <f>ROW(Source!A36)</f>
        <v>36</v>
      </c>
      <c r="B68">
        <v>40125201</v>
      </c>
      <c r="C68">
        <v>40125826</v>
      </c>
      <c r="D68">
        <v>35757779</v>
      </c>
      <c r="E68">
        <v>1</v>
      </c>
      <c r="F68">
        <v>1</v>
      </c>
      <c r="G68">
        <v>1</v>
      </c>
      <c r="H68">
        <v>3</v>
      </c>
      <c r="I68" t="s">
        <v>399</v>
      </c>
      <c r="J68" t="s">
        <v>400</v>
      </c>
      <c r="K68" t="s">
        <v>401</v>
      </c>
      <c r="L68">
        <v>1346</v>
      </c>
      <c r="N68">
        <v>1009</v>
      </c>
      <c r="O68" t="s">
        <v>359</v>
      </c>
      <c r="P68" t="s">
        <v>359</v>
      </c>
      <c r="Q68">
        <v>1</v>
      </c>
      <c r="W68">
        <v>0</v>
      </c>
      <c r="X68">
        <v>650164540</v>
      </c>
      <c r="Y68">
        <v>0.02</v>
      </c>
      <c r="AA68">
        <v>15.37</v>
      </c>
      <c r="AB68">
        <v>0</v>
      </c>
      <c r="AC68">
        <v>0</v>
      </c>
      <c r="AD68">
        <v>0</v>
      </c>
      <c r="AE68">
        <v>15.37</v>
      </c>
      <c r="AF68">
        <v>0</v>
      </c>
      <c r="AG68">
        <v>0</v>
      </c>
      <c r="AH68">
        <v>0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6</v>
      </c>
      <c r="AT68">
        <v>0.02</v>
      </c>
      <c r="AU68" t="s">
        <v>6</v>
      </c>
      <c r="AV68">
        <v>0</v>
      </c>
      <c r="AW68">
        <v>2</v>
      </c>
      <c r="AX68">
        <v>40125857</v>
      </c>
      <c r="AY68">
        <v>1</v>
      </c>
      <c r="AZ68">
        <v>0</v>
      </c>
      <c r="BA68">
        <v>62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Y68*Source!I36</f>
        <v>0.12</v>
      </c>
      <c r="CY68">
        <f t="shared" si="30"/>
        <v>15.37</v>
      </c>
      <c r="CZ68">
        <f t="shared" si="31"/>
        <v>15.37</v>
      </c>
      <c r="DA68">
        <f t="shared" si="32"/>
        <v>1</v>
      </c>
      <c r="DB68">
        <f t="shared" si="33"/>
        <v>0.31</v>
      </c>
      <c r="DC68">
        <f t="shared" si="34"/>
        <v>0</v>
      </c>
    </row>
    <row r="69" spans="1:107" x14ac:dyDescent="0.2">
      <c r="A69">
        <f>ROW(Source!A36)</f>
        <v>36</v>
      </c>
      <c r="B69">
        <v>40125201</v>
      </c>
      <c r="C69">
        <v>40125826</v>
      </c>
      <c r="D69">
        <v>35764699</v>
      </c>
      <c r="E69">
        <v>1</v>
      </c>
      <c r="F69">
        <v>1</v>
      </c>
      <c r="G69">
        <v>1</v>
      </c>
      <c r="H69">
        <v>3</v>
      </c>
      <c r="I69" t="s">
        <v>402</v>
      </c>
      <c r="J69" t="s">
        <v>403</v>
      </c>
      <c r="K69" t="s">
        <v>404</v>
      </c>
      <c r="L69">
        <v>1346</v>
      </c>
      <c r="N69">
        <v>1009</v>
      </c>
      <c r="O69" t="s">
        <v>359</v>
      </c>
      <c r="P69" t="s">
        <v>359</v>
      </c>
      <c r="Q69">
        <v>1</v>
      </c>
      <c r="W69">
        <v>0</v>
      </c>
      <c r="X69">
        <v>637674611</v>
      </c>
      <c r="Y69">
        <v>0.08</v>
      </c>
      <c r="AA69">
        <v>38.340000000000003</v>
      </c>
      <c r="AB69">
        <v>0</v>
      </c>
      <c r="AC69">
        <v>0</v>
      </c>
      <c r="AD69">
        <v>0</v>
      </c>
      <c r="AE69">
        <v>38.340000000000003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6</v>
      </c>
      <c r="AT69">
        <v>0.08</v>
      </c>
      <c r="AU69" t="s">
        <v>6</v>
      </c>
      <c r="AV69">
        <v>0</v>
      </c>
      <c r="AW69">
        <v>2</v>
      </c>
      <c r="AX69">
        <v>40125858</v>
      </c>
      <c r="AY69">
        <v>1</v>
      </c>
      <c r="AZ69">
        <v>0</v>
      </c>
      <c r="BA69">
        <v>63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Y69*Source!I36</f>
        <v>0.48</v>
      </c>
      <c r="CY69">
        <f t="shared" si="30"/>
        <v>38.340000000000003</v>
      </c>
      <c r="CZ69">
        <f t="shared" si="31"/>
        <v>38.340000000000003</v>
      </c>
      <c r="DA69">
        <f t="shared" si="32"/>
        <v>1</v>
      </c>
      <c r="DB69">
        <f t="shared" si="33"/>
        <v>3.07</v>
      </c>
      <c r="DC69">
        <f t="shared" si="34"/>
        <v>0</v>
      </c>
    </row>
    <row r="70" spans="1:107" x14ac:dyDescent="0.2">
      <c r="A70">
        <f>ROW(Source!A36)</f>
        <v>36</v>
      </c>
      <c r="B70">
        <v>40125201</v>
      </c>
      <c r="C70">
        <v>40125826</v>
      </c>
      <c r="D70">
        <v>35691809</v>
      </c>
      <c r="E70">
        <v>66</v>
      </c>
      <c r="F70">
        <v>1</v>
      </c>
      <c r="G70">
        <v>1</v>
      </c>
      <c r="H70">
        <v>3</v>
      </c>
      <c r="I70" t="s">
        <v>370</v>
      </c>
      <c r="J70" t="s">
        <v>6</v>
      </c>
      <c r="K70" t="s">
        <v>371</v>
      </c>
      <c r="L70">
        <v>1374</v>
      </c>
      <c r="N70">
        <v>1013</v>
      </c>
      <c r="O70" t="s">
        <v>372</v>
      </c>
      <c r="P70" t="s">
        <v>372</v>
      </c>
      <c r="Q70">
        <v>1</v>
      </c>
      <c r="W70">
        <v>0</v>
      </c>
      <c r="X70">
        <v>-1731369543</v>
      </c>
      <c r="Y70">
        <v>2.06</v>
      </c>
      <c r="AA70">
        <v>1</v>
      </c>
      <c r="AB70">
        <v>0</v>
      </c>
      <c r="AC70">
        <v>0</v>
      </c>
      <c r="AD70">
        <v>0</v>
      </c>
      <c r="AE70">
        <v>1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6</v>
      </c>
      <c r="AT70">
        <v>2.06</v>
      </c>
      <c r="AU70" t="s">
        <v>6</v>
      </c>
      <c r="AV70">
        <v>0</v>
      </c>
      <c r="AW70">
        <v>2</v>
      </c>
      <c r="AX70">
        <v>40125859</v>
      </c>
      <c r="AY70">
        <v>1</v>
      </c>
      <c r="AZ70">
        <v>0</v>
      </c>
      <c r="BA70">
        <v>64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Y70*Source!I36</f>
        <v>12.36</v>
      </c>
      <c r="CY70">
        <f t="shared" si="30"/>
        <v>1</v>
      </c>
      <c r="CZ70">
        <f t="shared" si="31"/>
        <v>1</v>
      </c>
      <c r="DA70">
        <f t="shared" si="32"/>
        <v>1</v>
      </c>
      <c r="DB70">
        <f t="shared" si="33"/>
        <v>2.06</v>
      </c>
      <c r="DC70">
        <f t="shared" si="34"/>
        <v>0</v>
      </c>
    </row>
    <row r="71" spans="1:107" x14ac:dyDescent="0.2">
      <c r="A71">
        <f>ROW(Source!A36)</f>
        <v>36</v>
      </c>
      <c r="B71">
        <v>40125201</v>
      </c>
      <c r="C71">
        <v>40125826</v>
      </c>
      <c r="D71">
        <v>0</v>
      </c>
      <c r="E71">
        <v>1</v>
      </c>
      <c r="F71">
        <v>1</v>
      </c>
      <c r="G71">
        <v>1</v>
      </c>
      <c r="H71">
        <v>3</v>
      </c>
      <c r="I71" t="s">
        <v>32</v>
      </c>
      <c r="J71" t="s">
        <v>6</v>
      </c>
      <c r="K71" t="s">
        <v>67</v>
      </c>
      <c r="L71">
        <v>1371</v>
      </c>
      <c r="N71">
        <v>1013</v>
      </c>
      <c r="O71" t="s">
        <v>17</v>
      </c>
      <c r="P71" t="s">
        <v>17</v>
      </c>
      <c r="Q71">
        <v>1</v>
      </c>
      <c r="W71">
        <v>0</v>
      </c>
      <c r="X71">
        <v>1961651148</v>
      </c>
      <c r="Y71">
        <v>1</v>
      </c>
      <c r="AA71">
        <v>447.66</v>
      </c>
      <c r="AB71">
        <v>0</v>
      </c>
      <c r="AC71">
        <v>0</v>
      </c>
      <c r="AD71">
        <v>0</v>
      </c>
      <c r="AE71">
        <v>447.66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0</v>
      </c>
      <c r="AP71">
        <v>0</v>
      </c>
      <c r="AQ71">
        <v>0</v>
      </c>
      <c r="AR71">
        <v>0</v>
      </c>
      <c r="AS71" t="s">
        <v>6</v>
      </c>
      <c r="AT71">
        <v>1</v>
      </c>
      <c r="AU71" t="s">
        <v>6</v>
      </c>
      <c r="AV71">
        <v>0</v>
      </c>
      <c r="AW71">
        <v>1</v>
      </c>
      <c r="AX71">
        <v>-1</v>
      </c>
      <c r="AY71">
        <v>0</v>
      </c>
      <c r="AZ71">
        <v>0</v>
      </c>
      <c r="BA71" t="s">
        <v>6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Y71*Source!I36</f>
        <v>6</v>
      </c>
      <c r="CY71">
        <f t="shared" si="30"/>
        <v>447.66</v>
      </c>
      <c r="CZ71">
        <f t="shared" si="31"/>
        <v>447.66</v>
      </c>
      <c r="DA71">
        <f t="shared" si="32"/>
        <v>1</v>
      </c>
      <c r="DB71">
        <f t="shared" si="33"/>
        <v>447.66</v>
      </c>
      <c r="DC71">
        <f t="shared" si="34"/>
        <v>0</v>
      </c>
    </row>
    <row r="72" spans="1:107" x14ac:dyDescent="0.2">
      <c r="A72">
        <f>ROW(Source!A36)</f>
        <v>36</v>
      </c>
      <c r="B72">
        <v>40125201</v>
      </c>
      <c r="C72">
        <v>40125826</v>
      </c>
      <c r="D72">
        <v>0</v>
      </c>
      <c r="E72">
        <v>1</v>
      </c>
      <c r="F72">
        <v>1</v>
      </c>
      <c r="G72">
        <v>1</v>
      </c>
      <c r="H72">
        <v>3</v>
      </c>
      <c r="I72" t="s">
        <v>32</v>
      </c>
      <c r="J72" t="s">
        <v>6</v>
      </c>
      <c r="K72" t="s">
        <v>70</v>
      </c>
      <c r="L72">
        <v>1371</v>
      </c>
      <c r="N72">
        <v>1013</v>
      </c>
      <c r="O72" t="s">
        <v>17</v>
      </c>
      <c r="P72" t="s">
        <v>17</v>
      </c>
      <c r="Q72">
        <v>1</v>
      </c>
      <c r="W72">
        <v>0</v>
      </c>
      <c r="X72">
        <v>-1816373814</v>
      </c>
      <c r="Y72">
        <v>1.3333330000000001</v>
      </c>
      <c r="AA72">
        <v>309.92</v>
      </c>
      <c r="AB72">
        <v>0</v>
      </c>
      <c r="AC72">
        <v>0</v>
      </c>
      <c r="AD72">
        <v>0</v>
      </c>
      <c r="AE72">
        <v>309.92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0</v>
      </c>
      <c r="AP72">
        <v>0</v>
      </c>
      <c r="AQ72">
        <v>0</v>
      </c>
      <c r="AR72">
        <v>0</v>
      </c>
      <c r="AS72" t="s">
        <v>6</v>
      </c>
      <c r="AT72">
        <v>1.3333330000000001</v>
      </c>
      <c r="AU72" t="s">
        <v>6</v>
      </c>
      <c r="AV72">
        <v>0</v>
      </c>
      <c r="AW72">
        <v>1</v>
      </c>
      <c r="AX72">
        <v>-1</v>
      </c>
      <c r="AY72">
        <v>0</v>
      </c>
      <c r="AZ72">
        <v>0</v>
      </c>
      <c r="BA72" t="s">
        <v>6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Y72*Source!I36</f>
        <v>7.9999980000000006</v>
      </c>
      <c r="CY72">
        <f t="shared" si="30"/>
        <v>309.92</v>
      </c>
      <c r="CZ72">
        <f t="shared" si="31"/>
        <v>309.92</v>
      </c>
      <c r="DA72">
        <f t="shared" si="32"/>
        <v>1</v>
      </c>
      <c r="DB72">
        <f t="shared" si="33"/>
        <v>413.23</v>
      </c>
      <c r="DC72">
        <f t="shared" si="34"/>
        <v>0</v>
      </c>
    </row>
    <row r="73" spans="1:107" x14ac:dyDescent="0.2">
      <c r="A73">
        <f>ROW(Source!A39)</f>
        <v>39</v>
      </c>
      <c r="B73">
        <v>40125201</v>
      </c>
      <c r="C73">
        <v>41361893</v>
      </c>
      <c r="D73">
        <v>35686885</v>
      </c>
      <c r="E73">
        <v>66</v>
      </c>
      <c r="F73">
        <v>1</v>
      </c>
      <c r="G73">
        <v>1</v>
      </c>
      <c r="H73">
        <v>1</v>
      </c>
      <c r="I73" t="s">
        <v>405</v>
      </c>
      <c r="J73" t="s">
        <v>6</v>
      </c>
      <c r="K73" t="s">
        <v>406</v>
      </c>
      <c r="L73">
        <v>1191</v>
      </c>
      <c r="N73">
        <v>1013</v>
      </c>
      <c r="O73" t="s">
        <v>355</v>
      </c>
      <c r="P73" t="s">
        <v>355</v>
      </c>
      <c r="Q73">
        <v>1</v>
      </c>
      <c r="W73">
        <v>0</v>
      </c>
      <c r="X73">
        <v>-1111239348</v>
      </c>
      <c r="Y73">
        <v>7.452</v>
      </c>
      <c r="AA73">
        <v>0</v>
      </c>
      <c r="AB73">
        <v>0</v>
      </c>
      <c r="AC73">
        <v>0</v>
      </c>
      <c r="AD73">
        <v>9.6199999999999992</v>
      </c>
      <c r="AE73">
        <v>0</v>
      </c>
      <c r="AF73">
        <v>0</v>
      </c>
      <c r="AG73">
        <v>0</v>
      </c>
      <c r="AH73">
        <v>9.6199999999999992</v>
      </c>
      <c r="AI73">
        <v>1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6</v>
      </c>
      <c r="AT73">
        <v>6.48</v>
      </c>
      <c r="AU73" t="s">
        <v>19</v>
      </c>
      <c r="AV73">
        <v>1</v>
      </c>
      <c r="AW73">
        <v>2</v>
      </c>
      <c r="AX73">
        <v>41361894</v>
      </c>
      <c r="AY73">
        <v>1</v>
      </c>
      <c r="AZ73">
        <v>0</v>
      </c>
      <c r="BA73">
        <v>65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Y73*Source!I39</f>
        <v>111.78</v>
      </c>
      <c r="CY73">
        <f>AD73</f>
        <v>9.6199999999999992</v>
      </c>
      <c r="CZ73">
        <f>AH73</f>
        <v>9.6199999999999992</v>
      </c>
      <c r="DA73">
        <f>AL73</f>
        <v>1</v>
      </c>
      <c r="DB73">
        <f>ROUND((ROUND(AT73*CZ73,2)*1.15),2)</f>
        <v>71.69</v>
      </c>
      <c r="DC73">
        <f>ROUND((ROUND(AT73*AG73,2)*1.15),2)</f>
        <v>0</v>
      </c>
    </row>
    <row r="74" spans="1:107" x14ac:dyDescent="0.2">
      <c r="A74">
        <f>ROW(Source!A39)</f>
        <v>39</v>
      </c>
      <c r="B74">
        <v>40125201</v>
      </c>
      <c r="C74">
        <v>41361893</v>
      </c>
      <c r="D74">
        <v>35703098</v>
      </c>
      <c r="E74">
        <v>1</v>
      </c>
      <c r="F74">
        <v>1</v>
      </c>
      <c r="G74">
        <v>1</v>
      </c>
      <c r="H74">
        <v>3</v>
      </c>
      <c r="I74" t="s">
        <v>356</v>
      </c>
      <c r="J74" t="s">
        <v>357</v>
      </c>
      <c r="K74" t="s">
        <v>358</v>
      </c>
      <c r="L74">
        <v>1346</v>
      </c>
      <c r="N74">
        <v>1009</v>
      </c>
      <c r="O74" t="s">
        <v>359</v>
      </c>
      <c r="P74" t="s">
        <v>359</v>
      </c>
      <c r="Q74">
        <v>1</v>
      </c>
      <c r="W74">
        <v>0</v>
      </c>
      <c r="X74">
        <v>365775288</v>
      </c>
      <c r="Y74">
        <v>5.9999999999999995E-4</v>
      </c>
      <c r="AA74">
        <v>27.74</v>
      </c>
      <c r="AB74">
        <v>0</v>
      </c>
      <c r="AC74">
        <v>0</v>
      </c>
      <c r="AD74">
        <v>0</v>
      </c>
      <c r="AE74">
        <v>27.74</v>
      </c>
      <c r="AF74">
        <v>0</v>
      </c>
      <c r="AG74">
        <v>0</v>
      </c>
      <c r="AH74">
        <v>0</v>
      </c>
      <c r="AI74">
        <v>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6</v>
      </c>
      <c r="AT74">
        <v>5.9999999999999995E-4</v>
      </c>
      <c r="AU74" t="s">
        <v>6</v>
      </c>
      <c r="AV74">
        <v>0</v>
      </c>
      <c r="AW74">
        <v>2</v>
      </c>
      <c r="AX74">
        <v>41361895</v>
      </c>
      <c r="AY74">
        <v>1</v>
      </c>
      <c r="AZ74">
        <v>0</v>
      </c>
      <c r="BA74">
        <v>66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Y74*Source!I39</f>
        <v>8.9999999999999993E-3</v>
      </c>
      <c r="CY74">
        <f t="shared" ref="CY74:CY81" si="35">AA74</f>
        <v>27.74</v>
      </c>
      <c r="CZ74">
        <f t="shared" ref="CZ74:CZ81" si="36">AE74</f>
        <v>27.74</v>
      </c>
      <c r="DA74">
        <f t="shared" ref="DA74:DA81" si="37">AI74</f>
        <v>1</v>
      </c>
      <c r="DB74">
        <f t="shared" ref="DB74:DB81" si="38">ROUND(ROUND(AT74*CZ74,2),2)</f>
        <v>0.02</v>
      </c>
      <c r="DC74">
        <f t="shared" ref="DC74:DC81" si="39">ROUND(ROUND(AT74*AG74,2),2)</f>
        <v>0</v>
      </c>
    </row>
    <row r="75" spans="1:107" x14ac:dyDescent="0.2">
      <c r="A75">
        <f>ROW(Source!A39)</f>
        <v>39</v>
      </c>
      <c r="B75">
        <v>40125201</v>
      </c>
      <c r="C75">
        <v>41361893</v>
      </c>
      <c r="D75">
        <v>35706849</v>
      </c>
      <c r="E75">
        <v>1</v>
      </c>
      <c r="F75">
        <v>1</v>
      </c>
      <c r="G75">
        <v>1</v>
      </c>
      <c r="H75">
        <v>3</v>
      </c>
      <c r="I75" t="s">
        <v>360</v>
      </c>
      <c r="J75" t="s">
        <v>361</v>
      </c>
      <c r="K75" t="s">
        <v>362</v>
      </c>
      <c r="L75">
        <v>1425</v>
      </c>
      <c r="N75">
        <v>1013</v>
      </c>
      <c r="O75" t="s">
        <v>363</v>
      </c>
      <c r="P75" t="s">
        <v>363</v>
      </c>
      <c r="Q75">
        <v>1</v>
      </c>
      <c r="W75">
        <v>0</v>
      </c>
      <c r="X75">
        <v>663988697</v>
      </c>
      <c r="Y75">
        <v>0.08</v>
      </c>
      <c r="AA75">
        <v>83</v>
      </c>
      <c r="AB75">
        <v>0</v>
      </c>
      <c r="AC75">
        <v>0</v>
      </c>
      <c r="AD75">
        <v>0</v>
      </c>
      <c r="AE75">
        <v>83</v>
      </c>
      <c r="AF75">
        <v>0</v>
      </c>
      <c r="AG75">
        <v>0</v>
      </c>
      <c r="AH75">
        <v>0</v>
      </c>
      <c r="AI75">
        <v>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6</v>
      </c>
      <c r="AT75">
        <v>0.08</v>
      </c>
      <c r="AU75" t="s">
        <v>6</v>
      </c>
      <c r="AV75">
        <v>0</v>
      </c>
      <c r="AW75">
        <v>2</v>
      </c>
      <c r="AX75">
        <v>41361896</v>
      </c>
      <c r="AY75">
        <v>1</v>
      </c>
      <c r="AZ75">
        <v>0</v>
      </c>
      <c r="BA75">
        <v>67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Y75*Source!I39</f>
        <v>1.2</v>
      </c>
      <c r="CY75">
        <f t="shared" si="35"/>
        <v>83</v>
      </c>
      <c r="CZ75">
        <f t="shared" si="36"/>
        <v>83</v>
      </c>
      <c r="DA75">
        <f t="shared" si="37"/>
        <v>1</v>
      </c>
      <c r="DB75">
        <f t="shared" si="38"/>
        <v>6.64</v>
      </c>
      <c r="DC75">
        <f t="shared" si="39"/>
        <v>0</v>
      </c>
    </row>
    <row r="76" spans="1:107" x14ac:dyDescent="0.2">
      <c r="A76">
        <f>ROW(Source!A39)</f>
        <v>39</v>
      </c>
      <c r="B76">
        <v>40125201</v>
      </c>
      <c r="C76">
        <v>41361893</v>
      </c>
      <c r="D76">
        <v>35708865</v>
      </c>
      <c r="E76">
        <v>1</v>
      </c>
      <c r="F76">
        <v>1</v>
      </c>
      <c r="G76">
        <v>1</v>
      </c>
      <c r="H76">
        <v>3</v>
      </c>
      <c r="I76" t="s">
        <v>364</v>
      </c>
      <c r="J76" t="s">
        <v>365</v>
      </c>
      <c r="K76" t="s">
        <v>366</v>
      </c>
      <c r="L76">
        <v>1348</v>
      </c>
      <c r="N76">
        <v>1009</v>
      </c>
      <c r="O76" t="s">
        <v>149</v>
      </c>
      <c r="P76" t="s">
        <v>149</v>
      </c>
      <c r="Q76">
        <v>1000</v>
      </c>
      <c r="W76">
        <v>0</v>
      </c>
      <c r="X76">
        <v>1432246700</v>
      </c>
      <c r="Y76">
        <v>4.0000000000000003E-5</v>
      </c>
      <c r="AA76">
        <v>729.98</v>
      </c>
      <c r="AB76">
        <v>0</v>
      </c>
      <c r="AC76">
        <v>0</v>
      </c>
      <c r="AD76">
        <v>0</v>
      </c>
      <c r="AE76">
        <v>729.98</v>
      </c>
      <c r="AF76">
        <v>0</v>
      </c>
      <c r="AG76">
        <v>0</v>
      </c>
      <c r="AH76">
        <v>0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6</v>
      </c>
      <c r="AT76">
        <v>4.0000000000000003E-5</v>
      </c>
      <c r="AU76" t="s">
        <v>6</v>
      </c>
      <c r="AV76">
        <v>0</v>
      </c>
      <c r="AW76">
        <v>2</v>
      </c>
      <c r="AX76">
        <v>41361897</v>
      </c>
      <c r="AY76">
        <v>1</v>
      </c>
      <c r="AZ76">
        <v>0</v>
      </c>
      <c r="BA76">
        <v>68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Y76*Source!I39</f>
        <v>6.0000000000000006E-4</v>
      </c>
      <c r="CY76">
        <f t="shared" si="35"/>
        <v>729.98</v>
      </c>
      <c r="CZ76">
        <f t="shared" si="36"/>
        <v>729.98</v>
      </c>
      <c r="DA76">
        <f t="shared" si="37"/>
        <v>1</v>
      </c>
      <c r="DB76">
        <f t="shared" si="38"/>
        <v>0.03</v>
      </c>
      <c r="DC76">
        <f t="shared" si="39"/>
        <v>0</v>
      </c>
    </row>
    <row r="77" spans="1:107" x14ac:dyDescent="0.2">
      <c r="A77">
        <f>ROW(Source!A39)</f>
        <v>39</v>
      </c>
      <c r="B77">
        <v>40125201</v>
      </c>
      <c r="C77">
        <v>41361893</v>
      </c>
      <c r="D77">
        <v>35727101</v>
      </c>
      <c r="E77">
        <v>1</v>
      </c>
      <c r="F77">
        <v>1</v>
      </c>
      <c r="G77">
        <v>1</v>
      </c>
      <c r="H77">
        <v>3</v>
      </c>
      <c r="I77" t="s">
        <v>367</v>
      </c>
      <c r="J77" t="s">
        <v>368</v>
      </c>
      <c r="K77" t="s">
        <v>369</v>
      </c>
      <c r="L77">
        <v>1348</v>
      </c>
      <c r="N77">
        <v>1009</v>
      </c>
      <c r="O77" t="s">
        <v>149</v>
      </c>
      <c r="P77" t="s">
        <v>149</v>
      </c>
      <c r="Q77">
        <v>1000</v>
      </c>
      <c r="W77">
        <v>0</v>
      </c>
      <c r="X77">
        <v>-410862102</v>
      </c>
      <c r="Y77">
        <v>1.0000000000000001E-5</v>
      </c>
      <c r="AA77">
        <v>65750</v>
      </c>
      <c r="AB77">
        <v>0</v>
      </c>
      <c r="AC77">
        <v>0</v>
      </c>
      <c r="AD77">
        <v>0</v>
      </c>
      <c r="AE77">
        <v>65750</v>
      </c>
      <c r="AF77">
        <v>0</v>
      </c>
      <c r="AG77">
        <v>0</v>
      </c>
      <c r="AH77">
        <v>0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6</v>
      </c>
      <c r="AT77">
        <v>1.0000000000000001E-5</v>
      </c>
      <c r="AU77" t="s">
        <v>6</v>
      </c>
      <c r="AV77">
        <v>0</v>
      </c>
      <c r="AW77">
        <v>2</v>
      </c>
      <c r="AX77">
        <v>41361898</v>
      </c>
      <c r="AY77">
        <v>1</v>
      </c>
      <c r="AZ77">
        <v>0</v>
      </c>
      <c r="BA77">
        <v>69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Y77*Source!I39</f>
        <v>1.5000000000000001E-4</v>
      </c>
      <c r="CY77">
        <f t="shared" si="35"/>
        <v>65750</v>
      </c>
      <c r="CZ77">
        <f t="shared" si="36"/>
        <v>65750</v>
      </c>
      <c r="DA77">
        <f t="shared" si="37"/>
        <v>1</v>
      </c>
      <c r="DB77">
        <f t="shared" si="38"/>
        <v>0.66</v>
      </c>
      <c r="DC77">
        <f t="shared" si="39"/>
        <v>0</v>
      </c>
    </row>
    <row r="78" spans="1:107" x14ac:dyDescent="0.2">
      <c r="A78">
        <f>ROW(Source!A39)</f>
        <v>39</v>
      </c>
      <c r="B78">
        <v>40125201</v>
      </c>
      <c r="C78">
        <v>41361893</v>
      </c>
      <c r="D78">
        <v>35691809</v>
      </c>
      <c r="E78">
        <v>66</v>
      </c>
      <c r="F78">
        <v>1</v>
      </c>
      <c r="G78">
        <v>1</v>
      </c>
      <c r="H78">
        <v>3</v>
      </c>
      <c r="I78" t="s">
        <v>370</v>
      </c>
      <c r="J78" t="s">
        <v>6</v>
      </c>
      <c r="K78" t="s">
        <v>371</v>
      </c>
      <c r="L78">
        <v>1374</v>
      </c>
      <c r="N78">
        <v>1013</v>
      </c>
      <c r="O78" t="s">
        <v>372</v>
      </c>
      <c r="P78" t="s">
        <v>372</v>
      </c>
      <c r="Q78">
        <v>1</v>
      </c>
      <c r="W78">
        <v>0</v>
      </c>
      <c r="X78">
        <v>-1731369543</v>
      </c>
      <c r="Y78">
        <v>1.25</v>
      </c>
      <c r="AA78">
        <v>1</v>
      </c>
      <c r="AB78">
        <v>0</v>
      </c>
      <c r="AC78">
        <v>0</v>
      </c>
      <c r="AD78">
        <v>0</v>
      </c>
      <c r="AE78">
        <v>1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6</v>
      </c>
      <c r="AT78">
        <v>1.25</v>
      </c>
      <c r="AU78" t="s">
        <v>6</v>
      </c>
      <c r="AV78">
        <v>0</v>
      </c>
      <c r="AW78">
        <v>2</v>
      </c>
      <c r="AX78">
        <v>41361899</v>
      </c>
      <c r="AY78">
        <v>1</v>
      </c>
      <c r="AZ78">
        <v>0</v>
      </c>
      <c r="BA78">
        <v>70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Y78*Source!I39</f>
        <v>18.75</v>
      </c>
      <c r="CY78">
        <f t="shared" si="35"/>
        <v>1</v>
      </c>
      <c r="CZ78">
        <f t="shared" si="36"/>
        <v>1</v>
      </c>
      <c r="DA78">
        <f t="shared" si="37"/>
        <v>1</v>
      </c>
      <c r="DB78">
        <f t="shared" si="38"/>
        <v>1.25</v>
      </c>
      <c r="DC78">
        <f t="shared" si="39"/>
        <v>0</v>
      </c>
    </row>
    <row r="79" spans="1:107" x14ac:dyDescent="0.2">
      <c r="A79">
        <f>ROW(Source!A39)</f>
        <v>39</v>
      </c>
      <c r="B79">
        <v>40125201</v>
      </c>
      <c r="C79">
        <v>41361893</v>
      </c>
      <c r="D79">
        <v>0</v>
      </c>
      <c r="E79">
        <v>1</v>
      </c>
      <c r="F79">
        <v>1</v>
      </c>
      <c r="G79">
        <v>1</v>
      </c>
      <c r="H79">
        <v>3</v>
      </c>
      <c r="I79" t="s">
        <v>32</v>
      </c>
      <c r="J79" t="s">
        <v>6</v>
      </c>
      <c r="K79" t="s">
        <v>78</v>
      </c>
      <c r="L79">
        <v>1371</v>
      </c>
      <c r="N79">
        <v>1013</v>
      </c>
      <c r="O79" t="s">
        <v>17</v>
      </c>
      <c r="P79" t="s">
        <v>17</v>
      </c>
      <c r="Q79">
        <v>1</v>
      </c>
      <c r="W79">
        <v>0</v>
      </c>
      <c r="X79">
        <v>-383730157</v>
      </c>
      <c r="Y79">
        <v>0.86666699999999997</v>
      </c>
      <c r="AA79">
        <v>7451.27</v>
      </c>
      <c r="AB79">
        <v>0</v>
      </c>
      <c r="AC79">
        <v>0</v>
      </c>
      <c r="AD79">
        <v>0</v>
      </c>
      <c r="AE79">
        <v>7451.27</v>
      </c>
      <c r="AF79">
        <v>0</v>
      </c>
      <c r="AG79">
        <v>0</v>
      </c>
      <c r="AH79">
        <v>0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0</v>
      </c>
      <c r="AP79">
        <v>0</v>
      </c>
      <c r="AQ79">
        <v>0</v>
      </c>
      <c r="AR79">
        <v>0</v>
      </c>
      <c r="AS79" t="s">
        <v>6</v>
      </c>
      <c r="AT79">
        <v>0.86666699999999997</v>
      </c>
      <c r="AU79" t="s">
        <v>6</v>
      </c>
      <c r="AV79">
        <v>0</v>
      </c>
      <c r="AW79">
        <v>1</v>
      </c>
      <c r="AX79">
        <v>-1</v>
      </c>
      <c r="AY79">
        <v>0</v>
      </c>
      <c r="AZ79">
        <v>0</v>
      </c>
      <c r="BA79" t="s">
        <v>6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Y79*Source!I39</f>
        <v>13.000005</v>
      </c>
      <c r="CY79">
        <f t="shared" si="35"/>
        <v>7451.27</v>
      </c>
      <c r="CZ79">
        <f t="shared" si="36"/>
        <v>7451.27</v>
      </c>
      <c r="DA79">
        <f t="shared" si="37"/>
        <v>1</v>
      </c>
      <c r="DB79">
        <f t="shared" si="38"/>
        <v>6457.77</v>
      </c>
      <c r="DC79">
        <f t="shared" si="39"/>
        <v>0</v>
      </c>
    </row>
    <row r="80" spans="1:107" x14ac:dyDescent="0.2">
      <c r="A80">
        <f>ROW(Source!A39)</f>
        <v>39</v>
      </c>
      <c r="B80">
        <v>40125201</v>
      </c>
      <c r="C80">
        <v>41361893</v>
      </c>
      <c r="D80">
        <v>0</v>
      </c>
      <c r="E80">
        <v>1</v>
      </c>
      <c r="F80">
        <v>1</v>
      </c>
      <c r="G80">
        <v>1</v>
      </c>
      <c r="H80">
        <v>3</v>
      </c>
      <c r="I80" t="s">
        <v>32</v>
      </c>
      <c r="J80" t="s">
        <v>6</v>
      </c>
      <c r="K80" t="s">
        <v>81</v>
      </c>
      <c r="L80">
        <v>1371</v>
      </c>
      <c r="N80">
        <v>1013</v>
      </c>
      <c r="O80" t="s">
        <v>17</v>
      </c>
      <c r="P80" t="s">
        <v>17</v>
      </c>
      <c r="Q80">
        <v>1</v>
      </c>
      <c r="W80">
        <v>0</v>
      </c>
      <c r="X80">
        <v>-973680944</v>
      </c>
      <c r="Y80">
        <v>0.13333300000000001</v>
      </c>
      <c r="AA80">
        <v>5519.11</v>
      </c>
      <c r="AB80">
        <v>0</v>
      </c>
      <c r="AC80">
        <v>0</v>
      </c>
      <c r="AD80">
        <v>0</v>
      </c>
      <c r="AE80">
        <v>5519.11</v>
      </c>
      <c r="AF80">
        <v>0</v>
      </c>
      <c r="AG80">
        <v>0</v>
      </c>
      <c r="AH80">
        <v>0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0</v>
      </c>
      <c r="AP80">
        <v>0</v>
      </c>
      <c r="AQ80">
        <v>0</v>
      </c>
      <c r="AR80">
        <v>0</v>
      </c>
      <c r="AS80" t="s">
        <v>6</v>
      </c>
      <c r="AT80">
        <v>0.13333300000000001</v>
      </c>
      <c r="AU80" t="s">
        <v>6</v>
      </c>
      <c r="AV80">
        <v>0</v>
      </c>
      <c r="AW80">
        <v>1</v>
      </c>
      <c r="AX80">
        <v>-1</v>
      </c>
      <c r="AY80">
        <v>0</v>
      </c>
      <c r="AZ80">
        <v>0</v>
      </c>
      <c r="BA80" t="s">
        <v>6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Y80*Source!I39</f>
        <v>1.9999950000000002</v>
      </c>
      <c r="CY80">
        <f t="shared" si="35"/>
        <v>5519.11</v>
      </c>
      <c r="CZ80">
        <f t="shared" si="36"/>
        <v>5519.11</v>
      </c>
      <c r="DA80">
        <f t="shared" si="37"/>
        <v>1</v>
      </c>
      <c r="DB80">
        <f t="shared" si="38"/>
        <v>735.88</v>
      </c>
      <c r="DC80">
        <f t="shared" si="39"/>
        <v>0</v>
      </c>
    </row>
    <row r="81" spans="1:107" x14ac:dyDescent="0.2">
      <c r="A81">
        <f>ROW(Source!A39)</f>
        <v>39</v>
      </c>
      <c r="B81">
        <v>40125201</v>
      </c>
      <c r="C81">
        <v>41361893</v>
      </c>
      <c r="D81">
        <v>0</v>
      </c>
      <c r="E81">
        <v>1</v>
      </c>
      <c r="F81">
        <v>1</v>
      </c>
      <c r="G81">
        <v>1</v>
      </c>
      <c r="H81">
        <v>3</v>
      </c>
      <c r="I81" t="s">
        <v>32</v>
      </c>
      <c r="J81" t="s">
        <v>6</v>
      </c>
      <c r="K81" t="s">
        <v>84</v>
      </c>
      <c r="L81">
        <v>1371</v>
      </c>
      <c r="N81">
        <v>1013</v>
      </c>
      <c r="O81" t="s">
        <v>17</v>
      </c>
      <c r="P81" t="s">
        <v>17</v>
      </c>
      <c r="Q81">
        <v>1</v>
      </c>
      <c r="W81">
        <v>0</v>
      </c>
      <c r="X81">
        <v>-923731903</v>
      </c>
      <c r="Y81">
        <v>1</v>
      </c>
      <c r="AA81">
        <v>364.33</v>
      </c>
      <c r="AB81">
        <v>0</v>
      </c>
      <c r="AC81">
        <v>0</v>
      </c>
      <c r="AD81">
        <v>0</v>
      </c>
      <c r="AE81">
        <v>364.33</v>
      </c>
      <c r="AF81">
        <v>0</v>
      </c>
      <c r="AG81">
        <v>0</v>
      </c>
      <c r="AH81">
        <v>0</v>
      </c>
      <c r="AI81">
        <v>1</v>
      </c>
      <c r="AJ81">
        <v>1</v>
      </c>
      <c r="AK81">
        <v>1</v>
      </c>
      <c r="AL81">
        <v>1</v>
      </c>
      <c r="AN81">
        <v>0</v>
      </c>
      <c r="AO81">
        <v>0</v>
      </c>
      <c r="AP81">
        <v>0</v>
      </c>
      <c r="AQ81">
        <v>0</v>
      </c>
      <c r="AR81">
        <v>0</v>
      </c>
      <c r="AS81" t="s">
        <v>6</v>
      </c>
      <c r="AT81">
        <v>1</v>
      </c>
      <c r="AU81" t="s">
        <v>6</v>
      </c>
      <c r="AV81">
        <v>0</v>
      </c>
      <c r="AW81">
        <v>1</v>
      </c>
      <c r="AX81">
        <v>-1</v>
      </c>
      <c r="AY81">
        <v>0</v>
      </c>
      <c r="AZ81">
        <v>0</v>
      </c>
      <c r="BA81" t="s">
        <v>6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Y81*Source!I39</f>
        <v>15</v>
      </c>
      <c r="CY81">
        <f t="shared" si="35"/>
        <v>364.33</v>
      </c>
      <c r="CZ81">
        <f t="shared" si="36"/>
        <v>364.33</v>
      </c>
      <c r="DA81">
        <f t="shared" si="37"/>
        <v>1</v>
      </c>
      <c r="DB81">
        <f t="shared" si="38"/>
        <v>364.33</v>
      </c>
      <c r="DC81">
        <f t="shared" si="39"/>
        <v>0</v>
      </c>
    </row>
    <row r="82" spans="1:107" x14ac:dyDescent="0.2">
      <c r="A82">
        <f>ROW(Source!A43)</f>
        <v>43</v>
      </c>
      <c r="B82">
        <v>40125201</v>
      </c>
      <c r="C82">
        <v>40125396</v>
      </c>
      <c r="D82">
        <v>35686885</v>
      </c>
      <c r="E82">
        <v>66</v>
      </c>
      <c r="F82">
        <v>1</v>
      </c>
      <c r="G82">
        <v>1</v>
      </c>
      <c r="H82">
        <v>1</v>
      </c>
      <c r="I82" t="s">
        <v>405</v>
      </c>
      <c r="J82" t="s">
        <v>6</v>
      </c>
      <c r="K82" t="s">
        <v>406</v>
      </c>
      <c r="L82">
        <v>1191</v>
      </c>
      <c r="N82">
        <v>1013</v>
      </c>
      <c r="O82" t="s">
        <v>355</v>
      </c>
      <c r="P82" t="s">
        <v>355</v>
      </c>
      <c r="Q82">
        <v>1</v>
      </c>
      <c r="W82">
        <v>0</v>
      </c>
      <c r="X82">
        <v>-1111239348</v>
      </c>
      <c r="Y82">
        <v>0.40249999999999997</v>
      </c>
      <c r="AA82">
        <v>0</v>
      </c>
      <c r="AB82">
        <v>0</v>
      </c>
      <c r="AC82">
        <v>0</v>
      </c>
      <c r="AD82">
        <v>9.6199999999999992</v>
      </c>
      <c r="AE82">
        <v>0</v>
      </c>
      <c r="AF82">
        <v>0</v>
      </c>
      <c r="AG82">
        <v>0</v>
      </c>
      <c r="AH82">
        <v>9.6199999999999992</v>
      </c>
      <c r="AI82">
        <v>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6</v>
      </c>
      <c r="AT82">
        <v>0.35</v>
      </c>
      <c r="AU82" t="s">
        <v>19</v>
      </c>
      <c r="AV82">
        <v>1</v>
      </c>
      <c r="AW82">
        <v>2</v>
      </c>
      <c r="AX82">
        <v>40125405</v>
      </c>
      <c r="AY82">
        <v>1</v>
      </c>
      <c r="AZ82">
        <v>0</v>
      </c>
      <c r="BA82">
        <v>71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Y82*Source!I43</f>
        <v>12.074999999999999</v>
      </c>
      <c r="CY82">
        <f>AD82</f>
        <v>9.6199999999999992</v>
      </c>
      <c r="CZ82">
        <f>AH82</f>
        <v>9.6199999999999992</v>
      </c>
      <c r="DA82">
        <f>AL82</f>
        <v>1</v>
      </c>
      <c r="DB82">
        <f>ROUND((ROUND(AT82*CZ82,2)*1.15),2)</f>
        <v>3.88</v>
      </c>
      <c r="DC82">
        <f>ROUND((ROUND(AT82*AG82,2)*1.15),2)</f>
        <v>0</v>
      </c>
    </row>
    <row r="83" spans="1:107" x14ac:dyDescent="0.2">
      <c r="A83">
        <f>ROW(Source!A43)</f>
        <v>43</v>
      </c>
      <c r="B83">
        <v>40125201</v>
      </c>
      <c r="C83">
        <v>40125396</v>
      </c>
      <c r="D83">
        <v>35698641</v>
      </c>
      <c r="E83">
        <v>1</v>
      </c>
      <c r="F83">
        <v>1</v>
      </c>
      <c r="G83">
        <v>1</v>
      </c>
      <c r="H83">
        <v>2</v>
      </c>
      <c r="I83" t="s">
        <v>416</v>
      </c>
      <c r="J83" t="s">
        <v>417</v>
      </c>
      <c r="K83" t="s">
        <v>418</v>
      </c>
      <c r="L83">
        <v>1367</v>
      </c>
      <c r="N83">
        <v>1011</v>
      </c>
      <c r="O83" t="s">
        <v>380</v>
      </c>
      <c r="P83" t="s">
        <v>380</v>
      </c>
      <c r="Q83">
        <v>1</v>
      </c>
      <c r="W83">
        <v>0</v>
      </c>
      <c r="X83">
        <v>-339086999</v>
      </c>
      <c r="Y83">
        <v>0.13799999999999998</v>
      </c>
      <c r="AA83">
        <v>0</v>
      </c>
      <c r="AB83">
        <v>8.1</v>
      </c>
      <c r="AC83">
        <v>0</v>
      </c>
      <c r="AD83">
        <v>0</v>
      </c>
      <c r="AE83">
        <v>0</v>
      </c>
      <c r="AF83">
        <v>8.1</v>
      </c>
      <c r="AG83">
        <v>0</v>
      </c>
      <c r="AH83">
        <v>0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6</v>
      </c>
      <c r="AT83">
        <v>0.12</v>
      </c>
      <c r="AU83" t="s">
        <v>19</v>
      </c>
      <c r="AV83">
        <v>0</v>
      </c>
      <c r="AW83">
        <v>2</v>
      </c>
      <c r="AX83">
        <v>40125406</v>
      </c>
      <c r="AY83">
        <v>1</v>
      </c>
      <c r="AZ83">
        <v>0</v>
      </c>
      <c r="BA83">
        <v>72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Y83*Source!I43</f>
        <v>4.1399999999999997</v>
      </c>
      <c r="CY83">
        <f>AB83</f>
        <v>8.1</v>
      </c>
      <c r="CZ83">
        <f>AF83</f>
        <v>8.1</v>
      </c>
      <c r="DA83">
        <f>AJ83</f>
        <v>1</v>
      </c>
      <c r="DB83">
        <f>ROUND((ROUND(AT83*CZ83,2)*1.15),2)</f>
        <v>1.1200000000000001</v>
      </c>
      <c r="DC83">
        <f>ROUND((ROUND(AT83*AG83,2)*1.15),2)</f>
        <v>0</v>
      </c>
    </row>
    <row r="84" spans="1:107" x14ac:dyDescent="0.2">
      <c r="A84">
        <f>ROW(Source!A43)</f>
        <v>43</v>
      </c>
      <c r="B84">
        <v>40125201</v>
      </c>
      <c r="C84">
        <v>40125396</v>
      </c>
      <c r="D84">
        <v>35704919</v>
      </c>
      <c r="E84">
        <v>1</v>
      </c>
      <c r="F84">
        <v>1</v>
      </c>
      <c r="G84">
        <v>1</v>
      </c>
      <c r="H84">
        <v>3</v>
      </c>
      <c r="I84" t="s">
        <v>419</v>
      </c>
      <c r="J84" t="s">
        <v>420</v>
      </c>
      <c r="K84" t="s">
        <v>421</v>
      </c>
      <c r="L84">
        <v>1407</v>
      </c>
      <c r="N84">
        <v>1013</v>
      </c>
      <c r="O84" t="s">
        <v>422</v>
      </c>
      <c r="P84" t="s">
        <v>422</v>
      </c>
      <c r="Q84">
        <v>1</v>
      </c>
      <c r="W84">
        <v>0</v>
      </c>
      <c r="X84">
        <v>382427478</v>
      </c>
      <c r="Y84">
        <v>1.5E-3</v>
      </c>
      <c r="AA84">
        <v>253.8</v>
      </c>
      <c r="AB84">
        <v>0</v>
      </c>
      <c r="AC84">
        <v>0</v>
      </c>
      <c r="AD84">
        <v>0</v>
      </c>
      <c r="AE84">
        <v>253.8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6</v>
      </c>
      <c r="AT84">
        <v>1.5E-3</v>
      </c>
      <c r="AU84" t="s">
        <v>6</v>
      </c>
      <c r="AV84">
        <v>0</v>
      </c>
      <c r="AW84">
        <v>2</v>
      </c>
      <c r="AX84">
        <v>40125407</v>
      </c>
      <c r="AY84">
        <v>1</v>
      </c>
      <c r="AZ84">
        <v>0</v>
      </c>
      <c r="BA84">
        <v>73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Y84*Source!I43</f>
        <v>4.4999999999999998E-2</v>
      </c>
      <c r="CY84">
        <f t="shared" ref="CY84:CY89" si="40">AA84</f>
        <v>253.8</v>
      </c>
      <c r="CZ84">
        <f t="shared" ref="CZ84:CZ89" si="41">AE84</f>
        <v>253.8</v>
      </c>
      <c r="DA84">
        <f t="shared" ref="DA84:DA89" si="42">AI84</f>
        <v>1</v>
      </c>
      <c r="DB84">
        <f t="shared" ref="DB84:DB89" si="43">ROUND(ROUND(AT84*CZ84,2),2)</f>
        <v>0.38</v>
      </c>
      <c r="DC84">
        <f t="shared" ref="DC84:DC89" si="44">ROUND(ROUND(AT84*AG84,2),2)</f>
        <v>0</v>
      </c>
    </row>
    <row r="85" spans="1:107" x14ac:dyDescent="0.2">
      <c r="A85">
        <f>ROW(Source!A43)</f>
        <v>43</v>
      </c>
      <c r="B85">
        <v>40125201</v>
      </c>
      <c r="C85">
        <v>40125396</v>
      </c>
      <c r="D85">
        <v>35705541</v>
      </c>
      <c r="E85">
        <v>1</v>
      </c>
      <c r="F85">
        <v>1</v>
      </c>
      <c r="G85">
        <v>1</v>
      </c>
      <c r="H85">
        <v>3</v>
      </c>
      <c r="I85" t="s">
        <v>423</v>
      </c>
      <c r="J85" t="s">
        <v>424</v>
      </c>
      <c r="K85" t="s">
        <v>425</v>
      </c>
      <c r="L85">
        <v>1348</v>
      </c>
      <c r="N85">
        <v>1009</v>
      </c>
      <c r="O85" t="s">
        <v>149</v>
      </c>
      <c r="P85" t="s">
        <v>149</v>
      </c>
      <c r="Q85">
        <v>1000</v>
      </c>
      <c r="W85">
        <v>0</v>
      </c>
      <c r="X85">
        <v>1826264914</v>
      </c>
      <c r="Y85">
        <v>1.0000000000000001E-5</v>
      </c>
      <c r="AA85">
        <v>9765</v>
      </c>
      <c r="AB85">
        <v>0</v>
      </c>
      <c r="AC85">
        <v>0</v>
      </c>
      <c r="AD85">
        <v>0</v>
      </c>
      <c r="AE85">
        <v>9765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6</v>
      </c>
      <c r="AT85">
        <v>1.0000000000000001E-5</v>
      </c>
      <c r="AU85" t="s">
        <v>6</v>
      </c>
      <c r="AV85">
        <v>0</v>
      </c>
      <c r="AW85">
        <v>2</v>
      </c>
      <c r="AX85">
        <v>40125408</v>
      </c>
      <c r="AY85">
        <v>1</v>
      </c>
      <c r="AZ85">
        <v>0</v>
      </c>
      <c r="BA85">
        <v>74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Y85*Source!I43</f>
        <v>3.0000000000000003E-4</v>
      </c>
      <c r="CY85">
        <f t="shared" si="40"/>
        <v>9765</v>
      </c>
      <c r="CZ85">
        <f t="shared" si="41"/>
        <v>9765</v>
      </c>
      <c r="DA85">
        <f t="shared" si="42"/>
        <v>1</v>
      </c>
      <c r="DB85">
        <f t="shared" si="43"/>
        <v>0.1</v>
      </c>
      <c r="DC85">
        <f t="shared" si="44"/>
        <v>0</v>
      </c>
    </row>
    <row r="86" spans="1:107" x14ac:dyDescent="0.2">
      <c r="A86">
        <f>ROW(Source!A43)</f>
        <v>43</v>
      </c>
      <c r="B86">
        <v>40125201</v>
      </c>
      <c r="C86">
        <v>40125396</v>
      </c>
      <c r="D86">
        <v>35706868</v>
      </c>
      <c r="E86">
        <v>1</v>
      </c>
      <c r="F86">
        <v>1</v>
      </c>
      <c r="G86">
        <v>1</v>
      </c>
      <c r="H86">
        <v>3</v>
      </c>
      <c r="I86" t="s">
        <v>426</v>
      </c>
      <c r="J86" t="s">
        <v>427</v>
      </c>
      <c r="K86" t="s">
        <v>428</v>
      </c>
      <c r="L86">
        <v>1348</v>
      </c>
      <c r="N86">
        <v>1009</v>
      </c>
      <c r="O86" t="s">
        <v>149</v>
      </c>
      <c r="P86" t="s">
        <v>149</v>
      </c>
      <c r="Q86">
        <v>1000</v>
      </c>
      <c r="W86">
        <v>0</v>
      </c>
      <c r="X86">
        <v>-1585786248</v>
      </c>
      <c r="Y86">
        <v>2.0000000000000002E-5</v>
      </c>
      <c r="AA86">
        <v>22558</v>
      </c>
      <c r="AB86">
        <v>0</v>
      </c>
      <c r="AC86">
        <v>0</v>
      </c>
      <c r="AD86">
        <v>0</v>
      </c>
      <c r="AE86">
        <v>22558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6</v>
      </c>
      <c r="AT86">
        <v>2.0000000000000002E-5</v>
      </c>
      <c r="AU86" t="s">
        <v>6</v>
      </c>
      <c r="AV86">
        <v>0</v>
      </c>
      <c r="AW86">
        <v>2</v>
      </c>
      <c r="AX86">
        <v>40125409</v>
      </c>
      <c r="AY86">
        <v>1</v>
      </c>
      <c r="AZ86">
        <v>0</v>
      </c>
      <c r="BA86">
        <v>75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Y86*Source!I43</f>
        <v>6.0000000000000006E-4</v>
      </c>
      <c r="CY86">
        <f t="shared" si="40"/>
        <v>22558</v>
      </c>
      <c r="CZ86">
        <f t="shared" si="41"/>
        <v>22558</v>
      </c>
      <c r="DA86">
        <f t="shared" si="42"/>
        <v>1</v>
      </c>
      <c r="DB86">
        <f t="shared" si="43"/>
        <v>0.45</v>
      </c>
      <c r="DC86">
        <f t="shared" si="44"/>
        <v>0</v>
      </c>
    </row>
    <row r="87" spans="1:107" x14ac:dyDescent="0.2">
      <c r="A87">
        <f>ROW(Source!A43)</f>
        <v>43</v>
      </c>
      <c r="B87">
        <v>40125201</v>
      </c>
      <c r="C87">
        <v>40125396</v>
      </c>
      <c r="D87">
        <v>35744961</v>
      </c>
      <c r="E87">
        <v>1</v>
      </c>
      <c r="F87">
        <v>1</v>
      </c>
      <c r="G87">
        <v>1</v>
      </c>
      <c r="H87">
        <v>3</v>
      </c>
      <c r="I87" t="s">
        <v>429</v>
      </c>
      <c r="J87" t="s">
        <v>430</v>
      </c>
      <c r="K87" t="s">
        <v>431</v>
      </c>
      <c r="L87">
        <v>1407</v>
      </c>
      <c r="N87">
        <v>1013</v>
      </c>
      <c r="O87" t="s">
        <v>422</v>
      </c>
      <c r="P87" t="s">
        <v>422</v>
      </c>
      <c r="Q87">
        <v>1</v>
      </c>
      <c r="W87">
        <v>0</v>
      </c>
      <c r="X87">
        <v>26071733</v>
      </c>
      <c r="Y87">
        <v>1.5E-3</v>
      </c>
      <c r="AA87">
        <v>135.82</v>
      </c>
      <c r="AB87">
        <v>0</v>
      </c>
      <c r="AC87">
        <v>0</v>
      </c>
      <c r="AD87">
        <v>0</v>
      </c>
      <c r="AE87">
        <v>135.82</v>
      </c>
      <c r="AF87">
        <v>0</v>
      </c>
      <c r="AG87">
        <v>0</v>
      </c>
      <c r="AH87">
        <v>0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6</v>
      </c>
      <c r="AT87">
        <v>1.5E-3</v>
      </c>
      <c r="AU87" t="s">
        <v>6</v>
      </c>
      <c r="AV87">
        <v>0</v>
      </c>
      <c r="AW87">
        <v>2</v>
      </c>
      <c r="AX87">
        <v>40125410</v>
      </c>
      <c r="AY87">
        <v>1</v>
      </c>
      <c r="AZ87">
        <v>0</v>
      </c>
      <c r="BA87">
        <v>76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Y87*Source!I43</f>
        <v>4.4999999999999998E-2</v>
      </c>
      <c r="CY87">
        <f t="shared" si="40"/>
        <v>135.82</v>
      </c>
      <c r="CZ87">
        <f t="shared" si="41"/>
        <v>135.82</v>
      </c>
      <c r="DA87">
        <f t="shared" si="42"/>
        <v>1</v>
      </c>
      <c r="DB87">
        <f t="shared" si="43"/>
        <v>0.2</v>
      </c>
      <c r="DC87">
        <f t="shared" si="44"/>
        <v>0</v>
      </c>
    </row>
    <row r="88" spans="1:107" x14ac:dyDescent="0.2">
      <c r="A88">
        <f>ROW(Source!A43)</f>
        <v>43</v>
      </c>
      <c r="B88">
        <v>40125201</v>
      </c>
      <c r="C88">
        <v>40125396</v>
      </c>
      <c r="D88">
        <v>35691809</v>
      </c>
      <c r="E88">
        <v>66</v>
      </c>
      <c r="F88">
        <v>1</v>
      </c>
      <c r="G88">
        <v>1</v>
      </c>
      <c r="H88">
        <v>3</v>
      </c>
      <c r="I88" t="s">
        <v>370</v>
      </c>
      <c r="J88" t="s">
        <v>6</v>
      </c>
      <c r="K88" t="s">
        <v>371</v>
      </c>
      <c r="L88">
        <v>1374</v>
      </c>
      <c r="N88">
        <v>1013</v>
      </c>
      <c r="O88" t="s">
        <v>372</v>
      </c>
      <c r="P88" t="s">
        <v>372</v>
      </c>
      <c r="Q88">
        <v>1</v>
      </c>
      <c r="W88">
        <v>0</v>
      </c>
      <c r="X88">
        <v>-1731369543</v>
      </c>
      <c r="Y88">
        <v>7.0000000000000007E-2</v>
      </c>
      <c r="AA88">
        <v>1</v>
      </c>
      <c r="AB88">
        <v>0</v>
      </c>
      <c r="AC88">
        <v>0</v>
      </c>
      <c r="AD88">
        <v>0</v>
      </c>
      <c r="AE88">
        <v>1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6</v>
      </c>
      <c r="AT88">
        <v>7.0000000000000007E-2</v>
      </c>
      <c r="AU88" t="s">
        <v>6</v>
      </c>
      <c r="AV88">
        <v>0</v>
      </c>
      <c r="AW88">
        <v>2</v>
      </c>
      <c r="AX88">
        <v>40125411</v>
      </c>
      <c r="AY88">
        <v>1</v>
      </c>
      <c r="AZ88">
        <v>0</v>
      </c>
      <c r="BA88">
        <v>77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Y88*Source!I43</f>
        <v>2.1</v>
      </c>
      <c r="CY88">
        <f t="shared" si="40"/>
        <v>1</v>
      </c>
      <c r="CZ88">
        <f t="shared" si="41"/>
        <v>1</v>
      </c>
      <c r="DA88">
        <f t="shared" si="42"/>
        <v>1</v>
      </c>
      <c r="DB88">
        <f t="shared" si="43"/>
        <v>7.0000000000000007E-2</v>
      </c>
      <c r="DC88">
        <f t="shared" si="44"/>
        <v>0</v>
      </c>
    </row>
    <row r="89" spans="1:107" x14ac:dyDescent="0.2">
      <c r="A89">
        <f>ROW(Source!A43)</f>
        <v>43</v>
      </c>
      <c r="B89">
        <v>40125201</v>
      </c>
      <c r="C89">
        <v>40125396</v>
      </c>
      <c r="D89">
        <v>0</v>
      </c>
      <c r="E89">
        <v>1</v>
      </c>
      <c r="F89">
        <v>1</v>
      </c>
      <c r="G89">
        <v>1</v>
      </c>
      <c r="H89">
        <v>3</v>
      </c>
      <c r="I89" t="s">
        <v>32</v>
      </c>
      <c r="J89" t="s">
        <v>6</v>
      </c>
      <c r="K89" t="s">
        <v>91</v>
      </c>
      <c r="L89">
        <v>1371</v>
      </c>
      <c r="N89">
        <v>1013</v>
      </c>
      <c r="O89" t="s">
        <v>17</v>
      </c>
      <c r="P89" t="s">
        <v>17</v>
      </c>
      <c r="Q89">
        <v>1</v>
      </c>
      <c r="W89">
        <v>0</v>
      </c>
      <c r="X89">
        <v>1176103429</v>
      </c>
      <c r="Y89">
        <v>1</v>
      </c>
      <c r="AA89">
        <v>111.73</v>
      </c>
      <c r="AB89">
        <v>0</v>
      </c>
      <c r="AC89">
        <v>0</v>
      </c>
      <c r="AD89">
        <v>0</v>
      </c>
      <c r="AE89">
        <v>111.73</v>
      </c>
      <c r="AF89">
        <v>0</v>
      </c>
      <c r="AG89">
        <v>0</v>
      </c>
      <c r="AH89">
        <v>0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0</v>
      </c>
      <c r="AP89">
        <v>0</v>
      </c>
      <c r="AQ89">
        <v>0</v>
      </c>
      <c r="AR89">
        <v>0</v>
      </c>
      <c r="AS89" t="s">
        <v>6</v>
      </c>
      <c r="AT89">
        <v>1</v>
      </c>
      <c r="AU89" t="s">
        <v>6</v>
      </c>
      <c r="AV89">
        <v>0</v>
      </c>
      <c r="AW89">
        <v>1</v>
      </c>
      <c r="AX89">
        <v>-1</v>
      </c>
      <c r="AY89">
        <v>0</v>
      </c>
      <c r="AZ89">
        <v>0</v>
      </c>
      <c r="BA89" t="s">
        <v>6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Y89*Source!I43</f>
        <v>30</v>
      </c>
      <c r="CY89">
        <f t="shared" si="40"/>
        <v>111.73</v>
      </c>
      <c r="CZ89">
        <f t="shared" si="41"/>
        <v>111.73</v>
      </c>
      <c r="DA89">
        <f t="shared" si="42"/>
        <v>1</v>
      </c>
      <c r="DB89">
        <f t="shared" si="43"/>
        <v>111.73</v>
      </c>
      <c r="DC89">
        <f t="shared" si="44"/>
        <v>0</v>
      </c>
    </row>
    <row r="90" spans="1:107" x14ac:dyDescent="0.2">
      <c r="A90">
        <f>ROW(Source!A45)</f>
        <v>45</v>
      </c>
      <c r="B90">
        <v>40125201</v>
      </c>
      <c r="C90">
        <v>40125413</v>
      </c>
      <c r="D90">
        <v>35686875</v>
      </c>
      <c r="E90">
        <v>66</v>
      </c>
      <c r="F90">
        <v>1</v>
      </c>
      <c r="G90">
        <v>1</v>
      </c>
      <c r="H90">
        <v>1</v>
      </c>
      <c r="I90" t="s">
        <v>432</v>
      </c>
      <c r="J90" t="s">
        <v>6</v>
      </c>
      <c r="K90" t="s">
        <v>433</v>
      </c>
      <c r="L90">
        <v>1191</v>
      </c>
      <c r="N90">
        <v>1013</v>
      </c>
      <c r="O90" t="s">
        <v>355</v>
      </c>
      <c r="P90" t="s">
        <v>355</v>
      </c>
      <c r="Q90">
        <v>1</v>
      </c>
      <c r="W90">
        <v>0</v>
      </c>
      <c r="X90">
        <v>-2012709214</v>
      </c>
      <c r="Y90">
        <v>31.647999999999996</v>
      </c>
      <c r="AA90">
        <v>0</v>
      </c>
      <c r="AB90">
        <v>0</v>
      </c>
      <c r="AC90">
        <v>0</v>
      </c>
      <c r="AD90">
        <v>9.4</v>
      </c>
      <c r="AE90">
        <v>0</v>
      </c>
      <c r="AF90">
        <v>0</v>
      </c>
      <c r="AG90">
        <v>0</v>
      </c>
      <c r="AH90">
        <v>9.4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6</v>
      </c>
      <c r="AT90">
        <v>27.52</v>
      </c>
      <c r="AU90" t="s">
        <v>19</v>
      </c>
      <c r="AV90">
        <v>1</v>
      </c>
      <c r="AW90">
        <v>2</v>
      </c>
      <c r="AX90">
        <v>40125423</v>
      </c>
      <c r="AY90">
        <v>1</v>
      </c>
      <c r="AZ90">
        <v>6144</v>
      </c>
      <c r="BA90">
        <v>78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Y90*Source!I45</f>
        <v>69.625599999999991</v>
      </c>
      <c r="CY90">
        <f>AD90</f>
        <v>9.4</v>
      </c>
      <c r="CZ90">
        <f>AH90</f>
        <v>9.4</v>
      </c>
      <c r="DA90">
        <f>AL90</f>
        <v>1</v>
      </c>
      <c r="DB90">
        <f>ROUND((ROUND(AT90*CZ90,2)*1.15),2)</f>
        <v>297.49</v>
      </c>
      <c r="DC90">
        <f>ROUND((ROUND(AT90*AG90,2)*1.15),2)</f>
        <v>0</v>
      </c>
    </row>
    <row r="91" spans="1:107" x14ac:dyDescent="0.2">
      <c r="A91">
        <f>ROW(Source!A45)</f>
        <v>45</v>
      </c>
      <c r="B91">
        <v>40125201</v>
      </c>
      <c r="C91">
        <v>40125413</v>
      </c>
      <c r="D91">
        <v>35687095</v>
      </c>
      <c r="E91">
        <v>66</v>
      </c>
      <c r="F91">
        <v>1</v>
      </c>
      <c r="G91">
        <v>1</v>
      </c>
      <c r="H91">
        <v>1</v>
      </c>
      <c r="I91" t="s">
        <v>375</v>
      </c>
      <c r="J91" t="s">
        <v>6</v>
      </c>
      <c r="K91" t="s">
        <v>376</v>
      </c>
      <c r="L91">
        <v>1191</v>
      </c>
      <c r="N91">
        <v>1013</v>
      </c>
      <c r="O91" t="s">
        <v>355</v>
      </c>
      <c r="P91" t="s">
        <v>355</v>
      </c>
      <c r="Q91">
        <v>1</v>
      </c>
      <c r="W91">
        <v>0</v>
      </c>
      <c r="X91">
        <v>-1417349443</v>
      </c>
      <c r="Y91">
        <v>0.59799999999999998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6</v>
      </c>
      <c r="AT91">
        <v>0.52</v>
      </c>
      <c r="AU91" t="s">
        <v>19</v>
      </c>
      <c r="AV91">
        <v>2</v>
      </c>
      <c r="AW91">
        <v>2</v>
      </c>
      <c r="AX91">
        <v>40125424</v>
      </c>
      <c r="AY91">
        <v>1</v>
      </c>
      <c r="AZ91">
        <v>6144</v>
      </c>
      <c r="BA91">
        <v>79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Y91*Source!I45</f>
        <v>1.3156000000000001</v>
      </c>
      <c r="CY91">
        <f>AD91</f>
        <v>0</v>
      </c>
      <c r="CZ91">
        <f>AH91</f>
        <v>0</v>
      </c>
      <c r="DA91">
        <f>AL91</f>
        <v>1</v>
      </c>
      <c r="DB91">
        <f>ROUND((ROUND(AT91*CZ91,2)*1.15),2)</f>
        <v>0</v>
      </c>
      <c r="DC91">
        <f>ROUND((ROUND(AT91*AG91,2)*1.15),2)</f>
        <v>0</v>
      </c>
    </row>
    <row r="92" spans="1:107" x14ac:dyDescent="0.2">
      <c r="A92">
        <f>ROW(Source!A45)</f>
        <v>45</v>
      </c>
      <c r="B92">
        <v>40125201</v>
      </c>
      <c r="C92">
        <v>40125413</v>
      </c>
      <c r="D92">
        <v>35697488</v>
      </c>
      <c r="E92">
        <v>1</v>
      </c>
      <c r="F92">
        <v>1</v>
      </c>
      <c r="G92">
        <v>1</v>
      </c>
      <c r="H92">
        <v>2</v>
      </c>
      <c r="I92" t="s">
        <v>434</v>
      </c>
      <c r="J92" t="s">
        <v>435</v>
      </c>
      <c r="K92" t="s">
        <v>436</v>
      </c>
      <c r="L92">
        <v>1367</v>
      </c>
      <c r="N92">
        <v>1011</v>
      </c>
      <c r="O92" t="s">
        <v>380</v>
      </c>
      <c r="P92" t="s">
        <v>380</v>
      </c>
      <c r="Q92">
        <v>1</v>
      </c>
      <c r="W92">
        <v>0</v>
      </c>
      <c r="X92">
        <v>540017450</v>
      </c>
      <c r="Y92">
        <v>0.29899999999999999</v>
      </c>
      <c r="AA92">
        <v>0</v>
      </c>
      <c r="AB92">
        <v>115.4</v>
      </c>
      <c r="AC92">
        <v>13.5</v>
      </c>
      <c r="AD92">
        <v>0</v>
      </c>
      <c r="AE92">
        <v>0</v>
      </c>
      <c r="AF92">
        <v>115.4</v>
      </c>
      <c r="AG92">
        <v>13.5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6</v>
      </c>
      <c r="AT92">
        <v>0.26</v>
      </c>
      <c r="AU92" t="s">
        <v>19</v>
      </c>
      <c r="AV92">
        <v>0</v>
      </c>
      <c r="AW92">
        <v>2</v>
      </c>
      <c r="AX92">
        <v>40125425</v>
      </c>
      <c r="AY92">
        <v>1</v>
      </c>
      <c r="AZ92">
        <v>6144</v>
      </c>
      <c r="BA92">
        <v>80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Y92*Source!I45</f>
        <v>0.65780000000000005</v>
      </c>
      <c r="CY92">
        <f>AB92</f>
        <v>115.4</v>
      </c>
      <c r="CZ92">
        <f>AF92</f>
        <v>115.4</v>
      </c>
      <c r="DA92">
        <f>AJ92</f>
        <v>1</v>
      </c>
      <c r="DB92">
        <f>ROUND((ROUND(AT92*CZ92,2)*1.15),2)</f>
        <v>34.5</v>
      </c>
      <c r="DC92">
        <f>ROUND((ROUND(AT92*AG92,2)*1.15),2)</f>
        <v>4.04</v>
      </c>
    </row>
    <row r="93" spans="1:107" x14ac:dyDescent="0.2">
      <c r="A93">
        <f>ROW(Source!A45)</f>
        <v>45</v>
      </c>
      <c r="B93">
        <v>40125201</v>
      </c>
      <c r="C93">
        <v>40125413</v>
      </c>
      <c r="D93">
        <v>35698427</v>
      </c>
      <c r="E93">
        <v>1</v>
      </c>
      <c r="F93">
        <v>1</v>
      </c>
      <c r="G93">
        <v>1</v>
      </c>
      <c r="H93">
        <v>2</v>
      </c>
      <c r="I93" t="s">
        <v>437</v>
      </c>
      <c r="J93" t="s">
        <v>438</v>
      </c>
      <c r="K93" t="s">
        <v>439</v>
      </c>
      <c r="L93">
        <v>1367</v>
      </c>
      <c r="N93">
        <v>1011</v>
      </c>
      <c r="O93" t="s">
        <v>380</v>
      </c>
      <c r="P93" t="s">
        <v>380</v>
      </c>
      <c r="Q93">
        <v>1</v>
      </c>
      <c r="W93">
        <v>0</v>
      </c>
      <c r="X93">
        <v>1977178073</v>
      </c>
      <c r="Y93">
        <v>0.29899999999999999</v>
      </c>
      <c r="AA93">
        <v>0</v>
      </c>
      <c r="AB93">
        <v>65.709999999999994</v>
      </c>
      <c r="AC93">
        <v>11.6</v>
      </c>
      <c r="AD93">
        <v>0</v>
      </c>
      <c r="AE93">
        <v>0</v>
      </c>
      <c r="AF93">
        <v>65.709999999999994</v>
      </c>
      <c r="AG93">
        <v>11.6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6</v>
      </c>
      <c r="AT93">
        <v>0.26</v>
      </c>
      <c r="AU93" t="s">
        <v>19</v>
      </c>
      <c r="AV93">
        <v>0</v>
      </c>
      <c r="AW93">
        <v>2</v>
      </c>
      <c r="AX93">
        <v>40125426</v>
      </c>
      <c r="AY93">
        <v>1</v>
      </c>
      <c r="AZ93">
        <v>6144</v>
      </c>
      <c r="BA93">
        <v>81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Y93*Source!I45</f>
        <v>0.65780000000000005</v>
      </c>
      <c r="CY93">
        <f>AB93</f>
        <v>65.709999999999994</v>
      </c>
      <c r="CZ93">
        <f>AF93</f>
        <v>65.709999999999994</v>
      </c>
      <c r="DA93">
        <f>AJ93</f>
        <v>1</v>
      </c>
      <c r="DB93">
        <f>ROUND((ROUND(AT93*CZ93,2)*1.15),2)</f>
        <v>19.64</v>
      </c>
      <c r="DC93">
        <f>ROUND((ROUND(AT93*AG93,2)*1.15),2)</f>
        <v>3.47</v>
      </c>
    </row>
    <row r="94" spans="1:107" x14ac:dyDescent="0.2">
      <c r="A94">
        <f>ROW(Source!A45)</f>
        <v>45</v>
      </c>
      <c r="B94">
        <v>40125201</v>
      </c>
      <c r="C94">
        <v>40125413</v>
      </c>
      <c r="D94">
        <v>35698641</v>
      </c>
      <c r="E94">
        <v>1</v>
      </c>
      <c r="F94">
        <v>1</v>
      </c>
      <c r="G94">
        <v>1</v>
      </c>
      <c r="H94">
        <v>2</v>
      </c>
      <c r="I94" t="s">
        <v>416</v>
      </c>
      <c r="J94" t="s">
        <v>417</v>
      </c>
      <c r="K94" t="s">
        <v>418</v>
      </c>
      <c r="L94">
        <v>1367</v>
      </c>
      <c r="N94">
        <v>1011</v>
      </c>
      <c r="O94" t="s">
        <v>380</v>
      </c>
      <c r="P94" t="s">
        <v>380</v>
      </c>
      <c r="Q94">
        <v>1</v>
      </c>
      <c r="W94">
        <v>0</v>
      </c>
      <c r="X94">
        <v>-339086999</v>
      </c>
      <c r="Y94">
        <v>2.484</v>
      </c>
      <c r="AA94">
        <v>0</v>
      </c>
      <c r="AB94">
        <v>8.1</v>
      </c>
      <c r="AC94">
        <v>0</v>
      </c>
      <c r="AD94">
        <v>0</v>
      </c>
      <c r="AE94">
        <v>0</v>
      </c>
      <c r="AF94">
        <v>8.1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6</v>
      </c>
      <c r="AT94">
        <v>2.16</v>
      </c>
      <c r="AU94" t="s">
        <v>19</v>
      </c>
      <c r="AV94">
        <v>0</v>
      </c>
      <c r="AW94">
        <v>2</v>
      </c>
      <c r="AX94">
        <v>40125427</v>
      </c>
      <c r="AY94">
        <v>1</v>
      </c>
      <c r="AZ94">
        <v>0</v>
      </c>
      <c r="BA94">
        <v>82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Y94*Source!I45</f>
        <v>5.4648000000000003</v>
      </c>
      <c r="CY94">
        <f>AB94</f>
        <v>8.1</v>
      </c>
      <c r="CZ94">
        <f>AF94</f>
        <v>8.1</v>
      </c>
      <c r="DA94">
        <f>AJ94</f>
        <v>1</v>
      </c>
      <c r="DB94">
        <f>ROUND((ROUND(AT94*CZ94,2)*1.15),2)</f>
        <v>20.13</v>
      </c>
      <c r="DC94">
        <f>ROUND((ROUND(AT94*AG94,2)*1.15),2)</f>
        <v>0</v>
      </c>
    </row>
    <row r="95" spans="1:107" x14ac:dyDescent="0.2">
      <c r="A95">
        <f>ROW(Source!A45)</f>
        <v>45</v>
      </c>
      <c r="B95">
        <v>40125201</v>
      </c>
      <c r="C95">
        <v>40125413</v>
      </c>
      <c r="D95">
        <v>35705531</v>
      </c>
      <c r="E95">
        <v>1</v>
      </c>
      <c r="F95">
        <v>1</v>
      </c>
      <c r="G95">
        <v>1</v>
      </c>
      <c r="H95">
        <v>3</v>
      </c>
      <c r="I95" t="s">
        <v>440</v>
      </c>
      <c r="J95" t="s">
        <v>441</v>
      </c>
      <c r="K95" t="s">
        <v>442</v>
      </c>
      <c r="L95">
        <v>1346</v>
      </c>
      <c r="N95">
        <v>1009</v>
      </c>
      <c r="O95" t="s">
        <v>359</v>
      </c>
      <c r="P95" t="s">
        <v>359</v>
      </c>
      <c r="Q95">
        <v>1</v>
      </c>
      <c r="W95">
        <v>0</v>
      </c>
      <c r="X95">
        <v>892234178</v>
      </c>
      <c r="Y95">
        <v>0.96</v>
      </c>
      <c r="AA95">
        <v>10.57</v>
      </c>
      <c r="AB95">
        <v>0</v>
      </c>
      <c r="AC95">
        <v>0</v>
      </c>
      <c r="AD95">
        <v>0</v>
      </c>
      <c r="AE95">
        <v>10.57</v>
      </c>
      <c r="AF95">
        <v>0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6</v>
      </c>
      <c r="AT95">
        <v>0.96</v>
      </c>
      <c r="AU95" t="s">
        <v>6</v>
      </c>
      <c r="AV95">
        <v>0</v>
      </c>
      <c r="AW95">
        <v>2</v>
      </c>
      <c r="AX95">
        <v>40125428</v>
      </c>
      <c r="AY95">
        <v>1</v>
      </c>
      <c r="AZ95">
        <v>0</v>
      </c>
      <c r="BA95">
        <v>83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Y95*Source!I45</f>
        <v>2.1120000000000001</v>
      </c>
      <c r="CY95">
        <f>AA95</f>
        <v>10.57</v>
      </c>
      <c r="CZ95">
        <f>AE95</f>
        <v>10.57</v>
      </c>
      <c r="DA95">
        <f>AI95</f>
        <v>1</v>
      </c>
      <c r="DB95">
        <f>ROUND(ROUND(AT95*CZ95,2),2)</f>
        <v>10.15</v>
      </c>
      <c r="DC95">
        <f>ROUND(ROUND(AT95*AG95,2),2)</f>
        <v>0</v>
      </c>
    </row>
    <row r="96" spans="1:107" x14ac:dyDescent="0.2">
      <c r="A96">
        <f>ROW(Source!A45)</f>
        <v>45</v>
      </c>
      <c r="B96">
        <v>40125201</v>
      </c>
      <c r="C96">
        <v>40125413</v>
      </c>
      <c r="D96">
        <v>35734638</v>
      </c>
      <c r="E96">
        <v>1</v>
      </c>
      <c r="F96">
        <v>1</v>
      </c>
      <c r="G96">
        <v>1</v>
      </c>
      <c r="H96">
        <v>3</v>
      </c>
      <c r="I96" t="s">
        <v>443</v>
      </c>
      <c r="J96" t="s">
        <v>444</v>
      </c>
      <c r="K96" t="s">
        <v>445</v>
      </c>
      <c r="L96">
        <v>1346</v>
      </c>
      <c r="N96">
        <v>1009</v>
      </c>
      <c r="O96" t="s">
        <v>359</v>
      </c>
      <c r="P96" t="s">
        <v>359</v>
      </c>
      <c r="Q96">
        <v>1</v>
      </c>
      <c r="W96">
        <v>0</v>
      </c>
      <c r="X96">
        <v>1612950149</v>
      </c>
      <c r="Y96">
        <v>0.4</v>
      </c>
      <c r="AA96">
        <v>25.8</v>
      </c>
      <c r="AB96">
        <v>0</v>
      </c>
      <c r="AC96">
        <v>0</v>
      </c>
      <c r="AD96">
        <v>0</v>
      </c>
      <c r="AE96">
        <v>25.8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6</v>
      </c>
      <c r="AT96">
        <v>0.4</v>
      </c>
      <c r="AU96" t="s">
        <v>6</v>
      </c>
      <c r="AV96">
        <v>0</v>
      </c>
      <c r="AW96">
        <v>2</v>
      </c>
      <c r="AX96">
        <v>40125429</v>
      </c>
      <c r="AY96">
        <v>1</v>
      </c>
      <c r="AZ96">
        <v>6144</v>
      </c>
      <c r="BA96">
        <v>84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Y96*Source!I45</f>
        <v>0.88000000000000012</v>
      </c>
      <c r="CY96">
        <f>AA96</f>
        <v>25.8</v>
      </c>
      <c r="CZ96">
        <f>AE96</f>
        <v>25.8</v>
      </c>
      <c r="DA96">
        <f>AI96</f>
        <v>1</v>
      </c>
      <c r="DB96">
        <f>ROUND(ROUND(AT96*CZ96,2),2)</f>
        <v>10.32</v>
      </c>
      <c r="DC96">
        <f>ROUND(ROUND(AT96*AG96,2),2)</f>
        <v>0</v>
      </c>
    </row>
    <row r="97" spans="1:107" x14ac:dyDescent="0.2">
      <c r="A97">
        <f>ROW(Source!A45)</f>
        <v>45</v>
      </c>
      <c r="B97">
        <v>40125201</v>
      </c>
      <c r="C97">
        <v>40125413</v>
      </c>
      <c r="D97">
        <v>35765635</v>
      </c>
      <c r="E97">
        <v>1</v>
      </c>
      <c r="F97">
        <v>1</v>
      </c>
      <c r="G97">
        <v>1</v>
      </c>
      <c r="H97">
        <v>3</v>
      </c>
      <c r="I97" t="s">
        <v>101</v>
      </c>
      <c r="J97" t="s">
        <v>104</v>
      </c>
      <c r="K97" t="s">
        <v>102</v>
      </c>
      <c r="L97">
        <v>1301</v>
      </c>
      <c r="N97">
        <v>1003</v>
      </c>
      <c r="O97" t="s">
        <v>103</v>
      </c>
      <c r="P97" t="s">
        <v>103</v>
      </c>
      <c r="Q97">
        <v>1</v>
      </c>
      <c r="W97">
        <v>0</v>
      </c>
      <c r="X97">
        <v>-983198955</v>
      </c>
      <c r="Y97">
        <v>1000</v>
      </c>
      <c r="AA97">
        <v>8.5500000000000007</v>
      </c>
      <c r="AB97">
        <v>0</v>
      </c>
      <c r="AC97">
        <v>0</v>
      </c>
      <c r="AD97">
        <v>0</v>
      </c>
      <c r="AE97">
        <v>8.5500000000000007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0</v>
      </c>
      <c r="AP97">
        <v>0</v>
      </c>
      <c r="AQ97">
        <v>0</v>
      </c>
      <c r="AR97">
        <v>0</v>
      </c>
      <c r="AS97" t="s">
        <v>6</v>
      </c>
      <c r="AT97">
        <v>1000</v>
      </c>
      <c r="AU97" t="s">
        <v>6</v>
      </c>
      <c r="AV97">
        <v>0</v>
      </c>
      <c r="AW97">
        <v>1</v>
      </c>
      <c r="AX97">
        <v>-1</v>
      </c>
      <c r="AY97">
        <v>0</v>
      </c>
      <c r="AZ97">
        <v>0</v>
      </c>
      <c r="BA97" t="s">
        <v>6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Y97*Source!I45</f>
        <v>2200</v>
      </c>
      <c r="CY97">
        <f>AA97</f>
        <v>8.5500000000000007</v>
      </c>
      <c r="CZ97">
        <f>AE97</f>
        <v>8.5500000000000007</v>
      </c>
      <c r="DA97">
        <f>AI97</f>
        <v>1</v>
      </c>
      <c r="DB97">
        <f>ROUND(ROUND(AT97*CZ97,2),2)</f>
        <v>8550</v>
      </c>
      <c r="DC97">
        <f>ROUND(ROUND(AT97*AG97,2),2)</f>
        <v>0</v>
      </c>
    </row>
    <row r="98" spans="1:107" x14ac:dyDescent="0.2">
      <c r="A98">
        <f>ROW(Source!A45)</f>
        <v>45</v>
      </c>
      <c r="B98">
        <v>40125201</v>
      </c>
      <c r="C98">
        <v>40125413</v>
      </c>
      <c r="D98">
        <v>35691809</v>
      </c>
      <c r="E98">
        <v>66</v>
      </c>
      <c r="F98">
        <v>1</v>
      </c>
      <c r="G98">
        <v>1</v>
      </c>
      <c r="H98">
        <v>3</v>
      </c>
      <c r="I98" t="s">
        <v>370</v>
      </c>
      <c r="J98" t="s">
        <v>6</v>
      </c>
      <c r="K98" t="s">
        <v>371</v>
      </c>
      <c r="L98">
        <v>1374</v>
      </c>
      <c r="N98">
        <v>1013</v>
      </c>
      <c r="O98" t="s">
        <v>372</v>
      </c>
      <c r="P98" t="s">
        <v>372</v>
      </c>
      <c r="Q98">
        <v>1</v>
      </c>
      <c r="W98">
        <v>0</v>
      </c>
      <c r="X98">
        <v>-1731369543</v>
      </c>
      <c r="Y98">
        <v>5.17</v>
      </c>
      <c r="AA98">
        <v>1</v>
      </c>
      <c r="AB98">
        <v>0</v>
      </c>
      <c r="AC98">
        <v>0</v>
      </c>
      <c r="AD98">
        <v>0</v>
      </c>
      <c r="AE98">
        <v>1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6</v>
      </c>
      <c r="AT98">
        <v>5.17</v>
      </c>
      <c r="AU98" t="s">
        <v>6</v>
      </c>
      <c r="AV98">
        <v>0</v>
      </c>
      <c r="AW98">
        <v>2</v>
      </c>
      <c r="AX98">
        <v>40125430</v>
      </c>
      <c r="AY98">
        <v>1</v>
      </c>
      <c r="AZ98">
        <v>6144</v>
      </c>
      <c r="BA98">
        <v>85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Y98*Source!I45</f>
        <v>11.374000000000001</v>
      </c>
      <c r="CY98">
        <f>AA98</f>
        <v>1</v>
      </c>
      <c r="CZ98">
        <f>AE98</f>
        <v>1</v>
      </c>
      <c r="DA98">
        <f>AI98</f>
        <v>1</v>
      </c>
      <c r="DB98">
        <f>ROUND(ROUND(AT98*CZ98,2),2)</f>
        <v>5.17</v>
      </c>
      <c r="DC98">
        <f>ROUND(ROUND(AT98*AG98,2),2)</f>
        <v>0</v>
      </c>
    </row>
    <row r="99" spans="1:107" x14ac:dyDescent="0.2">
      <c r="A99">
        <f>ROW(Source!A47)</f>
        <v>47</v>
      </c>
      <c r="B99">
        <v>40125201</v>
      </c>
      <c r="C99">
        <v>40125432</v>
      </c>
      <c r="D99">
        <v>35686875</v>
      </c>
      <c r="E99">
        <v>66</v>
      </c>
      <c r="F99">
        <v>1</v>
      </c>
      <c r="G99">
        <v>1</v>
      </c>
      <c r="H99">
        <v>1</v>
      </c>
      <c r="I99" t="s">
        <v>432</v>
      </c>
      <c r="J99" t="s">
        <v>6</v>
      </c>
      <c r="K99" t="s">
        <v>433</v>
      </c>
      <c r="L99">
        <v>1191</v>
      </c>
      <c r="N99">
        <v>1013</v>
      </c>
      <c r="O99" t="s">
        <v>355</v>
      </c>
      <c r="P99" t="s">
        <v>355</v>
      </c>
      <c r="Q99">
        <v>1</v>
      </c>
      <c r="W99">
        <v>0</v>
      </c>
      <c r="X99">
        <v>-2012709214</v>
      </c>
      <c r="Y99">
        <v>7.2334999999999994</v>
      </c>
      <c r="AA99">
        <v>0</v>
      </c>
      <c r="AB99">
        <v>0</v>
      </c>
      <c r="AC99">
        <v>0</v>
      </c>
      <c r="AD99">
        <v>9.4</v>
      </c>
      <c r="AE99">
        <v>0</v>
      </c>
      <c r="AF99">
        <v>0</v>
      </c>
      <c r="AG99">
        <v>0</v>
      </c>
      <c r="AH99">
        <v>9.4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6</v>
      </c>
      <c r="AT99">
        <v>6.29</v>
      </c>
      <c r="AU99" t="s">
        <v>19</v>
      </c>
      <c r="AV99">
        <v>1</v>
      </c>
      <c r="AW99">
        <v>2</v>
      </c>
      <c r="AX99">
        <v>40125444</v>
      </c>
      <c r="AY99">
        <v>1</v>
      </c>
      <c r="AZ99">
        <v>6144</v>
      </c>
      <c r="BA99">
        <v>86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Y99*Source!I47</f>
        <v>224.23849999999999</v>
      </c>
      <c r="CY99">
        <f>AD99</f>
        <v>9.4</v>
      </c>
      <c r="CZ99">
        <f>AH99</f>
        <v>9.4</v>
      </c>
      <c r="DA99">
        <f>AL99</f>
        <v>1</v>
      </c>
      <c r="DB99">
        <f>ROUND((ROUND(AT99*CZ99,2)*1.15),2)</f>
        <v>68</v>
      </c>
      <c r="DC99">
        <f>ROUND((ROUND(AT99*AG99,2)*1.15),2)</f>
        <v>0</v>
      </c>
    </row>
    <row r="100" spans="1:107" x14ac:dyDescent="0.2">
      <c r="A100">
        <f>ROW(Source!A47)</f>
        <v>47</v>
      </c>
      <c r="B100">
        <v>40125201</v>
      </c>
      <c r="C100">
        <v>40125432</v>
      </c>
      <c r="D100">
        <v>35687095</v>
      </c>
      <c r="E100">
        <v>66</v>
      </c>
      <c r="F100">
        <v>1</v>
      </c>
      <c r="G100">
        <v>1</v>
      </c>
      <c r="H100">
        <v>1</v>
      </c>
      <c r="I100" t="s">
        <v>375</v>
      </c>
      <c r="J100" t="s">
        <v>6</v>
      </c>
      <c r="K100" t="s">
        <v>376</v>
      </c>
      <c r="L100">
        <v>1191</v>
      </c>
      <c r="N100">
        <v>1013</v>
      </c>
      <c r="O100" t="s">
        <v>355</v>
      </c>
      <c r="P100" t="s">
        <v>355</v>
      </c>
      <c r="Q100">
        <v>1</v>
      </c>
      <c r="W100">
        <v>0</v>
      </c>
      <c r="X100">
        <v>-1417349443</v>
      </c>
      <c r="Y100">
        <v>6.8999999999999992E-2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6</v>
      </c>
      <c r="AT100">
        <v>0.06</v>
      </c>
      <c r="AU100" t="s">
        <v>19</v>
      </c>
      <c r="AV100">
        <v>2</v>
      </c>
      <c r="AW100">
        <v>2</v>
      </c>
      <c r="AX100">
        <v>40125445</v>
      </c>
      <c r="AY100">
        <v>1</v>
      </c>
      <c r="AZ100">
        <v>6144</v>
      </c>
      <c r="BA100">
        <v>87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Y100*Source!I47</f>
        <v>2.1389999999999998</v>
      </c>
      <c r="CY100">
        <f>AD100</f>
        <v>0</v>
      </c>
      <c r="CZ100">
        <f>AH100</f>
        <v>0</v>
      </c>
      <c r="DA100">
        <f>AL100</f>
        <v>1</v>
      </c>
      <c r="DB100">
        <f>ROUND((ROUND(AT100*CZ100,2)*1.15),2)</f>
        <v>0</v>
      </c>
      <c r="DC100">
        <f>ROUND((ROUND(AT100*AG100,2)*1.15),2)</f>
        <v>0</v>
      </c>
    </row>
    <row r="101" spans="1:107" x14ac:dyDescent="0.2">
      <c r="A101">
        <f>ROW(Source!A47)</f>
        <v>47</v>
      </c>
      <c r="B101">
        <v>40125201</v>
      </c>
      <c r="C101">
        <v>40125432</v>
      </c>
      <c r="D101">
        <v>35697488</v>
      </c>
      <c r="E101">
        <v>1</v>
      </c>
      <c r="F101">
        <v>1</v>
      </c>
      <c r="G101">
        <v>1</v>
      </c>
      <c r="H101">
        <v>2</v>
      </c>
      <c r="I101" t="s">
        <v>434</v>
      </c>
      <c r="J101" t="s">
        <v>435</v>
      </c>
      <c r="K101" t="s">
        <v>436</v>
      </c>
      <c r="L101">
        <v>1367</v>
      </c>
      <c r="N101">
        <v>1011</v>
      </c>
      <c r="O101" t="s">
        <v>380</v>
      </c>
      <c r="P101" t="s">
        <v>380</v>
      </c>
      <c r="Q101">
        <v>1</v>
      </c>
      <c r="W101">
        <v>0</v>
      </c>
      <c r="X101">
        <v>540017450</v>
      </c>
      <c r="Y101">
        <v>3.4499999999999996E-2</v>
      </c>
      <c r="AA101">
        <v>0</v>
      </c>
      <c r="AB101">
        <v>115.4</v>
      </c>
      <c r="AC101">
        <v>13.5</v>
      </c>
      <c r="AD101">
        <v>0</v>
      </c>
      <c r="AE101">
        <v>0</v>
      </c>
      <c r="AF101">
        <v>115.4</v>
      </c>
      <c r="AG101">
        <v>13.5</v>
      </c>
      <c r="AH101">
        <v>0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6</v>
      </c>
      <c r="AT101">
        <v>0.03</v>
      </c>
      <c r="AU101" t="s">
        <v>19</v>
      </c>
      <c r="AV101">
        <v>0</v>
      </c>
      <c r="AW101">
        <v>2</v>
      </c>
      <c r="AX101">
        <v>40125446</v>
      </c>
      <c r="AY101">
        <v>1</v>
      </c>
      <c r="AZ101">
        <v>6144</v>
      </c>
      <c r="BA101">
        <v>88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Y101*Source!I47</f>
        <v>1.0694999999999999</v>
      </c>
      <c r="CY101">
        <f>AB101</f>
        <v>115.4</v>
      </c>
      <c r="CZ101">
        <f>AF101</f>
        <v>115.4</v>
      </c>
      <c r="DA101">
        <f>AJ101</f>
        <v>1</v>
      </c>
      <c r="DB101">
        <f>ROUND((ROUND(AT101*CZ101,2)*1.15),2)</f>
        <v>3.98</v>
      </c>
      <c r="DC101">
        <f>ROUND((ROUND(AT101*AG101,2)*1.15),2)</f>
        <v>0.47</v>
      </c>
    </row>
    <row r="102" spans="1:107" x14ac:dyDescent="0.2">
      <c r="A102">
        <f>ROW(Source!A47)</f>
        <v>47</v>
      </c>
      <c r="B102">
        <v>40125201</v>
      </c>
      <c r="C102">
        <v>40125432</v>
      </c>
      <c r="D102">
        <v>35698427</v>
      </c>
      <c r="E102">
        <v>1</v>
      </c>
      <c r="F102">
        <v>1</v>
      </c>
      <c r="G102">
        <v>1</v>
      </c>
      <c r="H102">
        <v>2</v>
      </c>
      <c r="I102" t="s">
        <v>437</v>
      </c>
      <c r="J102" t="s">
        <v>438</v>
      </c>
      <c r="K102" t="s">
        <v>439</v>
      </c>
      <c r="L102">
        <v>1367</v>
      </c>
      <c r="N102">
        <v>1011</v>
      </c>
      <c r="O102" t="s">
        <v>380</v>
      </c>
      <c r="P102" t="s">
        <v>380</v>
      </c>
      <c r="Q102">
        <v>1</v>
      </c>
      <c r="W102">
        <v>0</v>
      </c>
      <c r="X102">
        <v>1977178073</v>
      </c>
      <c r="Y102">
        <v>3.4499999999999996E-2</v>
      </c>
      <c r="AA102">
        <v>0</v>
      </c>
      <c r="AB102">
        <v>65.709999999999994</v>
      </c>
      <c r="AC102">
        <v>11.6</v>
      </c>
      <c r="AD102">
        <v>0</v>
      </c>
      <c r="AE102">
        <v>0</v>
      </c>
      <c r="AF102">
        <v>65.709999999999994</v>
      </c>
      <c r="AG102">
        <v>11.6</v>
      </c>
      <c r="AH102">
        <v>0</v>
      </c>
      <c r="AI102">
        <v>1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6</v>
      </c>
      <c r="AT102">
        <v>0.03</v>
      </c>
      <c r="AU102" t="s">
        <v>19</v>
      </c>
      <c r="AV102">
        <v>0</v>
      </c>
      <c r="AW102">
        <v>2</v>
      </c>
      <c r="AX102">
        <v>40125447</v>
      </c>
      <c r="AY102">
        <v>1</v>
      </c>
      <c r="AZ102">
        <v>6144</v>
      </c>
      <c r="BA102">
        <v>89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Y102*Source!I47</f>
        <v>1.0694999999999999</v>
      </c>
      <c r="CY102">
        <f>AB102</f>
        <v>65.709999999999994</v>
      </c>
      <c r="CZ102">
        <f>AF102</f>
        <v>65.709999999999994</v>
      </c>
      <c r="DA102">
        <f>AJ102</f>
        <v>1</v>
      </c>
      <c r="DB102">
        <f>ROUND((ROUND(AT102*CZ102,2)*1.15),2)</f>
        <v>2.27</v>
      </c>
      <c r="DC102">
        <f>ROUND((ROUND(AT102*AG102,2)*1.15),2)</f>
        <v>0.4</v>
      </c>
    </row>
    <row r="103" spans="1:107" x14ac:dyDescent="0.2">
      <c r="A103">
        <f>ROW(Source!A47)</f>
        <v>47</v>
      </c>
      <c r="B103">
        <v>40125201</v>
      </c>
      <c r="C103">
        <v>40125432</v>
      </c>
      <c r="D103">
        <v>35704720</v>
      </c>
      <c r="E103">
        <v>1</v>
      </c>
      <c r="F103">
        <v>1</v>
      </c>
      <c r="G103">
        <v>1</v>
      </c>
      <c r="H103">
        <v>3</v>
      </c>
      <c r="I103" t="s">
        <v>446</v>
      </c>
      <c r="J103" t="s">
        <v>447</v>
      </c>
      <c r="K103" t="s">
        <v>448</v>
      </c>
      <c r="L103">
        <v>1346</v>
      </c>
      <c r="N103">
        <v>1009</v>
      </c>
      <c r="O103" t="s">
        <v>359</v>
      </c>
      <c r="P103" t="s">
        <v>359</v>
      </c>
      <c r="Q103">
        <v>1</v>
      </c>
      <c r="W103">
        <v>0</v>
      </c>
      <c r="X103">
        <v>162667242</v>
      </c>
      <c r="Y103">
        <v>0.32</v>
      </c>
      <c r="AA103">
        <v>30.4</v>
      </c>
      <c r="AB103">
        <v>0</v>
      </c>
      <c r="AC103">
        <v>0</v>
      </c>
      <c r="AD103">
        <v>0</v>
      </c>
      <c r="AE103">
        <v>30.4</v>
      </c>
      <c r="AF103">
        <v>0</v>
      </c>
      <c r="AG103">
        <v>0</v>
      </c>
      <c r="AH103">
        <v>0</v>
      </c>
      <c r="AI103">
        <v>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6</v>
      </c>
      <c r="AT103">
        <v>0.32</v>
      </c>
      <c r="AU103" t="s">
        <v>6</v>
      </c>
      <c r="AV103">
        <v>0</v>
      </c>
      <c r="AW103">
        <v>2</v>
      </c>
      <c r="AX103">
        <v>40125448</v>
      </c>
      <c r="AY103">
        <v>1</v>
      </c>
      <c r="AZ103">
        <v>6144</v>
      </c>
      <c r="BA103">
        <v>90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Y103*Source!I47</f>
        <v>9.92</v>
      </c>
      <c r="CY103">
        <f t="shared" ref="CY103:CY109" si="45">AA103</f>
        <v>30.4</v>
      </c>
      <c r="CZ103">
        <f t="shared" ref="CZ103:CZ109" si="46">AE103</f>
        <v>30.4</v>
      </c>
      <c r="DA103">
        <f t="shared" ref="DA103:DA109" si="47">AI103</f>
        <v>1</v>
      </c>
      <c r="DB103">
        <f t="shared" ref="DB103:DB109" si="48">ROUND(ROUND(AT103*CZ103,2),2)</f>
        <v>9.73</v>
      </c>
      <c r="DC103">
        <f t="shared" ref="DC103:DC109" si="49">ROUND(ROUND(AT103*AG103,2),2)</f>
        <v>0</v>
      </c>
    </row>
    <row r="104" spans="1:107" x14ac:dyDescent="0.2">
      <c r="A104">
        <f>ROW(Source!A47)</f>
        <v>47</v>
      </c>
      <c r="B104">
        <v>40125201</v>
      </c>
      <c r="C104">
        <v>40125432</v>
      </c>
      <c r="D104">
        <v>35704995</v>
      </c>
      <c r="E104">
        <v>1</v>
      </c>
      <c r="F104">
        <v>1</v>
      </c>
      <c r="G104">
        <v>1</v>
      </c>
      <c r="H104">
        <v>3</v>
      </c>
      <c r="I104" t="s">
        <v>449</v>
      </c>
      <c r="J104" t="s">
        <v>450</v>
      </c>
      <c r="K104" t="s">
        <v>451</v>
      </c>
      <c r="L104">
        <v>1348</v>
      </c>
      <c r="N104">
        <v>1009</v>
      </c>
      <c r="O104" t="s">
        <v>149</v>
      </c>
      <c r="P104" t="s">
        <v>149</v>
      </c>
      <c r="Q104">
        <v>1000</v>
      </c>
      <c r="W104">
        <v>0</v>
      </c>
      <c r="X104">
        <v>1030642668</v>
      </c>
      <c r="Y104">
        <v>1.0499999999999999E-3</v>
      </c>
      <c r="AA104">
        <v>1820</v>
      </c>
      <c r="AB104">
        <v>0</v>
      </c>
      <c r="AC104">
        <v>0</v>
      </c>
      <c r="AD104">
        <v>0</v>
      </c>
      <c r="AE104">
        <v>1820</v>
      </c>
      <c r="AF104">
        <v>0</v>
      </c>
      <c r="AG104">
        <v>0</v>
      </c>
      <c r="AH104">
        <v>0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S104" t="s">
        <v>6</v>
      </c>
      <c r="AT104">
        <v>1.0499999999999999E-3</v>
      </c>
      <c r="AU104" t="s">
        <v>6</v>
      </c>
      <c r="AV104">
        <v>0</v>
      </c>
      <c r="AW104">
        <v>2</v>
      </c>
      <c r="AX104">
        <v>40125449</v>
      </c>
      <c r="AY104">
        <v>1</v>
      </c>
      <c r="AZ104">
        <v>6144</v>
      </c>
      <c r="BA104">
        <v>91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Y104*Source!I47</f>
        <v>3.2549999999999996E-2</v>
      </c>
      <c r="CY104">
        <f t="shared" si="45"/>
        <v>1820</v>
      </c>
      <c r="CZ104">
        <f t="shared" si="46"/>
        <v>1820</v>
      </c>
      <c r="DA104">
        <f t="shared" si="47"/>
        <v>1</v>
      </c>
      <c r="DB104">
        <f t="shared" si="48"/>
        <v>1.91</v>
      </c>
      <c r="DC104">
        <f t="shared" si="49"/>
        <v>0</v>
      </c>
    </row>
    <row r="105" spans="1:107" x14ac:dyDescent="0.2">
      <c r="A105">
        <f>ROW(Source!A47)</f>
        <v>47</v>
      </c>
      <c r="B105">
        <v>40125201</v>
      </c>
      <c r="C105">
        <v>40125432</v>
      </c>
      <c r="D105">
        <v>35735877</v>
      </c>
      <c r="E105">
        <v>1</v>
      </c>
      <c r="F105">
        <v>1</v>
      </c>
      <c r="G105">
        <v>1</v>
      </c>
      <c r="H105">
        <v>3</v>
      </c>
      <c r="I105" t="s">
        <v>452</v>
      </c>
      <c r="J105" t="s">
        <v>453</v>
      </c>
      <c r="K105" t="s">
        <v>454</v>
      </c>
      <c r="L105">
        <v>1346</v>
      </c>
      <c r="N105">
        <v>1009</v>
      </c>
      <c r="O105" t="s">
        <v>359</v>
      </c>
      <c r="P105" t="s">
        <v>359</v>
      </c>
      <c r="Q105">
        <v>1</v>
      </c>
      <c r="W105">
        <v>0</v>
      </c>
      <c r="X105">
        <v>1047210580</v>
      </c>
      <c r="Y105">
        <v>0.02</v>
      </c>
      <c r="AA105">
        <v>28.6</v>
      </c>
      <c r="AB105">
        <v>0</v>
      </c>
      <c r="AC105">
        <v>0</v>
      </c>
      <c r="AD105">
        <v>0</v>
      </c>
      <c r="AE105">
        <v>28.6</v>
      </c>
      <c r="AF105">
        <v>0</v>
      </c>
      <c r="AG105">
        <v>0</v>
      </c>
      <c r="AH105">
        <v>0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0</v>
      </c>
      <c r="AQ105">
        <v>0</v>
      </c>
      <c r="AR105">
        <v>0</v>
      </c>
      <c r="AS105" t="s">
        <v>6</v>
      </c>
      <c r="AT105">
        <v>0.02</v>
      </c>
      <c r="AU105" t="s">
        <v>6</v>
      </c>
      <c r="AV105">
        <v>0</v>
      </c>
      <c r="AW105">
        <v>2</v>
      </c>
      <c r="AX105">
        <v>40125450</v>
      </c>
      <c r="AY105">
        <v>1</v>
      </c>
      <c r="AZ105">
        <v>0</v>
      </c>
      <c r="BA105">
        <v>92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Y105*Source!I47</f>
        <v>0.62</v>
      </c>
      <c r="CY105">
        <f t="shared" si="45"/>
        <v>28.6</v>
      </c>
      <c r="CZ105">
        <f t="shared" si="46"/>
        <v>28.6</v>
      </c>
      <c r="DA105">
        <f t="shared" si="47"/>
        <v>1</v>
      </c>
      <c r="DB105">
        <f t="shared" si="48"/>
        <v>0.56999999999999995</v>
      </c>
      <c r="DC105">
        <f t="shared" si="49"/>
        <v>0</v>
      </c>
    </row>
    <row r="106" spans="1:107" x14ac:dyDescent="0.2">
      <c r="A106">
        <f>ROW(Source!A47)</f>
        <v>47</v>
      </c>
      <c r="B106">
        <v>40125201</v>
      </c>
      <c r="C106">
        <v>40125432</v>
      </c>
      <c r="D106">
        <v>35749438</v>
      </c>
      <c r="E106">
        <v>1</v>
      </c>
      <c r="F106">
        <v>1</v>
      </c>
      <c r="G106">
        <v>1</v>
      </c>
      <c r="H106">
        <v>3</v>
      </c>
      <c r="I106" t="s">
        <v>455</v>
      </c>
      <c r="J106" t="s">
        <v>456</v>
      </c>
      <c r="K106" t="s">
        <v>457</v>
      </c>
      <c r="L106">
        <v>1425</v>
      </c>
      <c r="N106">
        <v>1013</v>
      </c>
      <c r="O106" t="s">
        <v>363</v>
      </c>
      <c r="P106" t="s">
        <v>363</v>
      </c>
      <c r="Q106">
        <v>1</v>
      </c>
      <c r="W106">
        <v>0</v>
      </c>
      <c r="X106">
        <v>-1024970656</v>
      </c>
      <c r="Y106">
        <v>0.05</v>
      </c>
      <c r="AA106">
        <v>143</v>
      </c>
      <c r="AB106">
        <v>0</v>
      </c>
      <c r="AC106">
        <v>0</v>
      </c>
      <c r="AD106">
        <v>0</v>
      </c>
      <c r="AE106">
        <v>143</v>
      </c>
      <c r="AF106">
        <v>0</v>
      </c>
      <c r="AG106">
        <v>0</v>
      </c>
      <c r="AH106">
        <v>0</v>
      </c>
      <c r="AI106">
        <v>1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0</v>
      </c>
      <c r="AQ106">
        <v>0</v>
      </c>
      <c r="AR106">
        <v>0</v>
      </c>
      <c r="AS106" t="s">
        <v>6</v>
      </c>
      <c r="AT106">
        <v>0.05</v>
      </c>
      <c r="AU106" t="s">
        <v>6</v>
      </c>
      <c r="AV106">
        <v>0</v>
      </c>
      <c r="AW106">
        <v>1</v>
      </c>
      <c r="AX106">
        <v>-1</v>
      </c>
      <c r="AY106">
        <v>0</v>
      </c>
      <c r="AZ106">
        <v>0</v>
      </c>
      <c r="BA106" t="s">
        <v>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Y106*Source!I47</f>
        <v>1.55</v>
      </c>
      <c r="CY106">
        <f t="shared" si="45"/>
        <v>143</v>
      </c>
      <c r="CZ106">
        <f t="shared" si="46"/>
        <v>143</v>
      </c>
      <c r="DA106">
        <f t="shared" si="47"/>
        <v>1</v>
      </c>
      <c r="DB106">
        <f t="shared" si="48"/>
        <v>7.15</v>
      </c>
      <c r="DC106">
        <f t="shared" si="49"/>
        <v>0</v>
      </c>
    </row>
    <row r="107" spans="1:107" x14ac:dyDescent="0.2">
      <c r="A107">
        <f>ROW(Source!A47)</f>
        <v>47</v>
      </c>
      <c r="B107">
        <v>40125201</v>
      </c>
      <c r="C107">
        <v>40125432</v>
      </c>
      <c r="D107">
        <v>35749486</v>
      </c>
      <c r="E107">
        <v>1</v>
      </c>
      <c r="F107">
        <v>1</v>
      </c>
      <c r="G107">
        <v>1</v>
      </c>
      <c r="H107">
        <v>3</v>
      </c>
      <c r="I107" t="s">
        <v>458</v>
      </c>
      <c r="J107" t="s">
        <v>459</v>
      </c>
      <c r="K107" t="s">
        <v>460</v>
      </c>
      <c r="L107">
        <v>1407</v>
      </c>
      <c r="N107">
        <v>1013</v>
      </c>
      <c r="O107" t="s">
        <v>422</v>
      </c>
      <c r="P107" t="s">
        <v>422</v>
      </c>
      <c r="Q107">
        <v>1</v>
      </c>
      <c r="W107">
        <v>0</v>
      </c>
      <c r="X107">
        <v>533554285</v>
      </c>
      <c r="Y107">
        <v>1.2200000000000001E-2</v>
      </c>
      <c r="AA107">
        <v>176.21</v>
      </c>
      <c r="AB107">
        <v>0</v>
      </c>
      <c r="AC107">
        <v>0</v>
      </c>
      <c r="AD107">
        <v>0</v>
      </c>
      <c r="AE107">
        <v>176.21</v>
      </c>
      <c r="AF107">
        <v>0</v>
      </c>
      <c r="AG107">
        <v>0</v>
      </c>
      <c r="AH107">
        <v>0</v>
      </c>
      <c r="AI107">
        <v>1</v>
      </c>
      <c r="AJ107">
        <v>1</v>
      </c>
      <c r="AK107">
        <v>1</v>
      </c>
      <c r="AL107">
        <v>1</v>
      </c>
      <c r="AN107">
        <v>0</v>
      </c>
      <c r="AO107">
        <v>1</v>
      </c>
      <c r="AP107">
        <v>0</v>
      </c>
      <c r="AQ107">
        <v>0</v>
      </c>
      <c r="AR107">
        <v>0</v>
      </c>
      <c r="AS107" t="s">
        <v>6</v>
      </c>
      <c r="AT107">
        <v>1.2200000000000001E-2</v>
      </c>
      <c r="AU107" t="s">
        <v>6</v>
      </c>
      <c r="AV107">
        <v>0</v>
      </c>
      <c r="AW107">
        <v>1</v>
      </c>
      <c r="AX107">
        <v>-1</v>
      </c>
      <c r="AY107">
        <v>0</v>
      </c>
      <c r="AZ107">
        <v>0</v>
      </c>
      <c r="BA107" t="s">
        <v>6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Y107*Source!I47</f>
        <v>0.37820000000000004</v>
      </c>
      <c r="CY107">
        <f t="shared" si="45"/>
        <v>176.21</v>
      </c>
      <c r="CZ107">
        <f t="shared" si="46"/>
        <v>176.21</v>
      </c>
      <c r="DA107">
        <f t="shared" si="47"/>
        <v>1</v>
      </c>
      <c r="DB107">
        <f t="shared" si="48"/>
        <v>2.15</v>
      </c>
      <c r="DC107">
        <f t="shared" si="49"/>
        <v>0</v>
      </c>
    </row>
    <row r="108" spans="1:107" x14ac:dyDescent="0.2">
      <c r="A108">
        <f>ROW(Source!A47)</f>
        <v>47</v>
      </c>
      <c r="B108">
        <v>40125201</v>
      </c>
      <c r="C108">
        <v>40125432</v>
      </c>
      <c r="D108">
        <v>35753395</v>
      </c>
      <c r="E108">
        <v>1</v>
      </c>
      <c r="F108">
        <v>1</v>
      </c>
      <c r="G108">
        <v>1</v>
      </c>
      <c r="H108">
        <v>3</v>
      </c>
      <c r="I108" t="s">
        <v>110</v>
      </c>
      <c r="J108" t="s">
        <v>113</v>
      </c>
      <c r="K108" t="s">
        <v>111</v>
      </c>
      <c r="L108">
        <v>1477</v>
      </c>
      <c r="N108">
        <v>1013</v>
      </c>
      <c r="O108" t="s">
        <v>112</v>
      </c>
      <c r="P108" t="s">
        <v>114</v>
      </c>
      <c r="Q108">
        <v>1</v>
      </c>
      <c r="W108">
        <v>0</v>
      </c>
      <c r="X108">
        <v>-399822427</v>
      </c>
      <c r="Y108">
        <v>0.10199999999999999</v>
      </c>
      <c r="AA108">
        <v>9233.2000000000007</v>
      </c>
      <c r="AB108">
        <v>0</v>
      </c>
      <c r="AC108">
        <v>0</v>
      </c>
      <c r="AD108">
        <v>0</v>
      </c>
      <c r="AE108">
        <v>9233.2000000000007</v>
      </c>
      <c r="AF108">
        <v>0</v>
      </c>
      <c r="AG108">
        <v>0</v>
      </c>
      <c r="AH108">
        <v>0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0</v>
      </c>
      <c r="AP108">
        <v>0</v>
      </c>
      <c r="AQ108">
        <v>0</v>
      </c>
      <c r="AR108">
        <v>0</v>
      </c>
      <c r="AS108" t="s">
        <v>6</v>
      </c>
      <c r="AT108">
        <v>0.10199999999999999</v>
      </c>
      <c r="AU108" t="s">
        <v>6</v>
      </c>
      <c r="AV108">
        <v>0</v>
      </c>
      <c r="AW108">
        <v>1</v>
      </c>
      <c r="AX108">
        <v>-1</v>
      </c>
      <c r="AY108">
        <v>0</v>
      </c>
      <c r="AZ108">
        <v>0</v>
      </c>
      <c r="BA108" t="s">
        <v>6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Y108*Source!I47</f>
        <v>3.1619999999999999</v>
      </c>
      <c r="CY108">
        <f t="shared" si="45"/>
        <v>9233.2000000000007</v>
      </c>
      <c r="CZ108">
        <f t="shared" si="46"/>
        <v>9233.2000000000007</v>
      </c>
      <c r="DA108">
        <f t="shared" si="47"/>
        <v>1</v>
      </c>
      <c r="DB108">
        <f t="shared" si="48"/>
        <v>941.79</v>
      </c>
      <c r="DC108">
        <f t="shared" si="49"/>
        <v>0</v>
      </c>
    </row>
    <row r="109" spans="1:107" x14ac:dyDescent="0.2">
      <c r="A109">
        <f>ROW(Source!A47)</f>
        <v>47</v>
      </c>
      <c r="B109">
        <v>40125201</v>
      </c>
      <c r="C109">
        <v>40125432</v>
      </c>
      <c r="D109">
        <v>35691809</v>
      </c>
      <c r="E109">
        <v>66</v>
      </c>
      <c r="F109">
        <v>1</v>
      </c>
      <c r="G109">
        <v>1</v>
      </c>
      <c r="H109">
        <v>3</v>
      </c>
      <c r="I109" t="s">
        <v>370</v>
      </c>
      <c r="J109" t="s">
        <v>6</v>
      </c>
      <c r="K109" t="s">
        <v>371</v>
      </c>
      <c r="L109">
        <v>1374</v>
      </c>
      <c r="N109">
        <v>1013</v>
      </c>
      <c r="O109" t="s">
        <v>372</v>
      </c>
      <c r="P109" t="s">
        <v>372</v>
      </c>
      <c r="Q109">
        <v>1</v>
      </c>
      <c r="W109">
        <v>0</v>
      </c>
      <c r="X109">
        <v>-1731369543</v>
      </c>
      <c r="Y109">
        <v>1.18</v>
      </c>
      <c r="AA109">
        <v>1</v>
      </c>
      <c r="AB109">
        <v>0</v>
      </c>
      <c r="AC109">
        <v>0</v>
      </c>
      <c r="AD109">
        <v>0</v>
      </c>
      <c r="AE109">
        <v>1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6</v>
      </c>
      <c r="AT109">
        <v>1.18</v>
      </c>
      <c r="AU109" t="s">
        <v>6</v>
      </c>
      <c r="AV109">
        <v>0</v>
      </c>
      <c r="AW109">
        <v>2</v>
      </c>
      <c r="AX109">
        <v>40125453</v>
      </c>
      <c r="AY109">
        <v>1</v>
      </c>
      <c r="AZ109">
        <v>6144</v>
      </c>
      <c r="BA109">
        <v>95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Y109*Source!I47</f>
        <v>36.58</v>
      </c>
      <c r="CY109">
        <f t="shared" si="45"/>
        <v>1</v>
      </c>
      <c r="CZ109">
        <f t="shared" si="46"/>
        <v>1</v>
      </c>
      <c r="DA109">
        <f t="shared" si="47"/>
        <v>1</v>
      </c>
      <c r="DB109">
        <f t="shared" si="48"/>
        <v>1.18</v>
      </c>
      <c r="DC109">
        <f t="shared" si="49"/>
        <v>0</v>
      </c>
    </row>
    <row r="110" spans="1:107" x14ac:dyDescent="0.2">
      <c r="A110">
        <f>ROW(Source!A49)</f>
        <v>49</v>
      </c>
      <c r="B110">
        <v>40125201</v>
      </c>
      <c r="C110">
        <v>40125455</v>
      </c>
      <c r="D110">
        <v>35686875</v>
      </c>
      <c r="E110">
        <v>66</v>
      </c>
      <c r="F110">
        <v>1</v>
      </c>
      <c r="G110">
        <v>1</v>
      </c>
      <c r="H110">
        <v>1</v>
      </c>
      <c r="I110" t="s">
        <v>432</v>
      </c>
      <c r="J110" t="s">
        <v>6</v>
      </c>
      <c r="K110" t="s">
        <v>433</v>
      </c>
      <c r="L110">
        <v>1191</v>
      </c>
      <c r="N110">
        <v>1013</v>
      </c>
      <c r="O110" t="s">
        <v>355</v>
      </c>
      <c r="P110" t="s">
        <v>355</v>
      </c>
      <c r="Q110">
        <v>1</v>
      </c>
      <c r="W110">
        <v>0</v>
      </c>
      <c r="X110">
        <v>-2012709214</v>
      </c>
      <c r="Y110">
        <v>7.2334999999999994</v>
      </c>
      <c r="AA110">
        <v>0</v>
      </c>
      <c r="AB110">
        <v>0</v>
      </c>
      <c r="AC110">
        <v>0</v>
      </c>
      <c r="AD110">
        <v>9.4</v>
      </c>
      <c r="AE110">
        <v>0</v>
      </c>
      <c r="AF110">
        <v>0</v>
      </c>
      <c r="AG110">
        <v>0</v>
      </c>
      <c r="AH110">
        <v>9.4</v>
      </c>
      <c r="AI110">
        <v>1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6</v>
      </c>
      <c r="AT110">
        <v>6.29</v>
      </c>
      <c r="AU110" t="s">
        <v>19</v>
      </c>
      <c r="AV110">
        <v>1</v>
      </c>
      <c r="AW110">
        <v>2</v>
      </c>
      <c r="AX110">
        <v>40125467</v>
      </c>
      <c r="AY110">
        <v>1</v>
      </c>
      <c r="AZ110">
        <v>0</v>
      </c>
      <c r="BA110">
        <v>96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Y110*Source!I49</f>
        <v>173.60399999999998</v>
      </c>
      <c r="CY110">
        <f>AD110</f>
        <v>9.4</v>
      </c>
      <c r="CZ110">
        <f>AH110</f>
        <v>9.4</v>
      </c>
      <c r="DA110">
        <f>AL110</f>
        <v>1</v>
      </c>
      <c r="DB110">
        <f>ROUND((ROUND(AT110*CZ110,2)*1.15),2)</f>
        <v>68</v>
      </c>
      <c r="DC110">
        <f>ROUND((ROUND(AT110*AG110,2)*1.15),2)</f>
        <v>0</v>
      </c>
    </row>
    <row r="111" spans="1:107" x14ac:dyDescent="0.2">
      <c r="A111">
        <f>ROW(Source!A49)</f>
        <v>49</v>
      </c>
      <c r="B111">
        <v>40125201</v>
      </c>
      <c r="C111">
        <v>40125455</v>
      </c>
      <c r="D111">
        <v>35687095</v>
      </c>
      <c r="E111">
        <v>66</v>
      </c>
      <c r="F111">
        <v>1</v>
      </c>
      <c r="G111">
        <v>1</v>
      </c>
      <c r="H111">
        <v>1</v>
      </c>
      <c r="I111" t="s">
        <v>375</v>
      </c>
      <c r="J111" t="s">
        <v>6</v>
      </c>
      <c r="K111" t="s">
        <v>376</v>
      </c>
      <c r="L111">
        <v>1191</v>
      </c>
      <c r="N111">
        <v>1013</v>
      </c>
      <c r="O111" t="s">
        <v>355</v>
      </c>
      <c r="P111" t="s">
        <v>355</v>
      </c>
      <c r="Q111">
        <v>1</v>
      </c>
      <c r="W111">
        <v>0</v>
      </c>
      <c r="X111">
        <v>-1417349443</v>
      </c>
      <c r="Y111">
        <v>6.8999999999999992E-2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6</v>
      </c>
      <c r="AT111">
        <v>0.06</v>
      </c>
      <c r="AU111" t="s">
        <v>19</v>
      </c>
      <c r="AV111">
        <v>2</v>
      </c>
      <c r="AW111">
        <v>2</v>
      </c>
      <c r="AX111">
        <v>40125468</v>
      </c>
      <c r="AY111">
        <v>1</v>
      </c>
      <c r="AZ111">
        <v>0</v>
      </c>
      <c r="BA111">
        <v>97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Y111*Source!I49</f>
        <v>1.6559999999999997</v>
      </c>
      <c r="CY111">
        <f>AD111</f>
        <v>0</v>
      </c>
      <c r="CZ111">
        <f>AH111</f>
        <v>0</v>
      </c>
      <c r="DA111">
        <f>AL111</f>
        <v>1</v>
      </c>
      <c r="DB111">
        <f>ROUND((ROUND(AT111*CZ111,2)*1.15),2)</f>
        <v>0</v>
      </c>
      <c r="DC111">
        <f>ROUND((ROUND(AT111*AG111,2)*1.15),2)</f>
        <v>0</v>
      </c>
    </row>
    <row r="112" spans="1:107" x14ac:dyDescent="0.2">
      <c r="A112">
        <f>ROW(Source!A49)</f>
        <v>49</v>
      </c>
      <c r="B112">
        <v>40125201</v>
      </c>
      <c r="C112">
        <v>40125455</v>
      </c>
      <c r="D112">
        <v>35697488</v>
      </c>
      <c r="E112">
        <v>1</v>
      </c>
      <c r="F112">
        <v>1</v>
      </c>
      <c r="G112">
        <v>1</v>
      </c>
      <c r="H112">
        <v>2</v>
      </c>
      <c r="I112" t="s">
        <v>434</v>
      </c>
      <c r="J112" t="s">
        <v>435</v>
      </c>
      <c r="K112" t="s">
        <v>436</v>
      </c>
      <c r="L112">
        <v>1367</v>
      </c>
      <c r="N112">
        <v>1011</v>
      </c>
      <c r="O112" t="s">
        <v>380</v>
      </c>
      <c r="P112" t="s">
        <v>380</v>
      </c>
      <c r="Q112">
        <v>1</v>
      </c>
      <c r="W112">
        <v>0</v>
      </c>
      <c r="X112">
        <v>540017450</v>
      </c>
      <c r="Y112">
        <v>3.4499999999999996E-2</v>
      </c>
      <c r="AA112">
        <v>0</v>
      </c>
      <c r="AB112">
        <v>115.4</v>
      </c>
      <c r="AC112">
        <v>13.5</v>
      </c>
      <c r="AD112">
        <v>0</v>
      </c>
      <c r="AE112">
        <v>0</v>
      </c>
      <c r="AF112">
        <v>115.4</v>
      </c>
      <c r="AG112">
        <v>13.5</v>
      </c>
      <c r="AH112">
        <v>0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6</v>
      </c>
      <c r="AT112">
        <v>0.03</v>
      </c>
      <c r="AU112" t="s">
        <v>19</v>
      </c>
      <c r="AV112">
        <v>0</v>
      </c>
      <c r="AW112">
        <v>2</v>
      </c>
      <c r="AX112">
        <v>40125469</v>
      </c>
      <c r="AY112">
        <v>1</v>
      </c>
      <c r="AZ112">
        <v>0</v>
      </c>
      <c r="BA112">
        <v>98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Y112*Source!I49</f>
        <v>0.82799999999999985</v>
      </c>
      <c r="CY112">
        <f>AB112</f>
        <v>115.4</v>
      </c>
      <c r="CZ112">
        <f>AF112</f>
        <v>115.4</v>
      </c>
      <c r="DA112">
        <f>AJ112</f>
        <v>1</v>
      </c>
      <c r="DB112">
        <f>ROUND((ROUND(AT112*CZ112,2)*1.15),2)</f>
        <v>3.98</v>
      </c>
      <c r="DC112">
        <f>ROUND((ROUND(AT112*AG112,2)*1.15),2)</f>
        <v>0.47</v>
      </c>
    </row>
    <row r="113" spans="1:107" x14ac:dyDescent="0.2">
      <c r="A113">
        <f>ROW(Source!A49)</f>
        <v>49</v>
      </c>
      <c r="B113">
        <v>40125201</v>
      </c>
      <c r="C113">
        <v>40125455</v>
      </c>
      <c r="D113">
        <v>35698427</v>
      </c>
      <c r="E113">
        <v>1</v>
      </c>
      <c r="F113">
        <v>1</v>
      </c>
      <c r="G113">
        <v>1</v>
      </c>
      <c r="H113">
        <v>2</v>
      </c>
      <c r="I113" t="s">
        <v>437</v>
      </c>
      <c r="J113" t="s">
        <v>438</v>
      </c>
      <c r="K113" t="s">
        <v>439</v>
      </c>
      <c r="L113">
        <v>1367</v>
      </c>
      <c r="N113">
        <v>1011</v>
      </c>
      <c r="O113" t="s">
        <v>380</v>
      </c>
      <c r="P113" t="s">
        <v>380</v>
      </c>
      <c r="Q113">
        <v>1</v>
      </c>
      <c r="W113">
        <v>0</v>
      </c>
      <c r="X113">
        <v>1977178073</v>
      </c>
      <c r="Y113">
        <v>3.4499999999999996E-2</v>
      </c>
      <c r="AA113">
        <v>0</v>
      </c>
      <c r="AB113">
        <v>65.709999999999994</v>
      </c>
      <c r="AC113">
        <v>11.6</v>
      </c>
      <c r="AD113">
        <v>0</v>
      </c>
      <c r="AE113">
        <v>0</v>
      </c>
      <c r="AF113">
        <v>65.709999999999994</v>
      </c>
      <c r="AG113">
        <v>11.6</v>
      </c>
      <c r="AH113">
        <v>0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6</v>
      </c>
      <c r="AT113">
        <v>0.03</v>
      </c>
      <c r="AU113" t="s">
        <v>19</v>
      </c>
      <c r="AV113">
        <v>0</v>
      </c>
      <c r="AW113">
        <v>2</v>
      </c>
      <c r="AX113">
        <v>40125470</v>
      </c>
      <c r="AY113">
        <v>1</v>
      </c>
      <c r="AZ113">
        <v>0</v>
      </c>
      <c r="BA113">
        <v>99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Y113*Source!I49</f>
        <v>0.82799999999999985</v>
      </c>
      <c r="CY113">
        <f>AB113</f>
        <v>65.709999999999994</v>
      </c>
      <c r="CZ113">
        <f>AF113</f>
        <v>65.709999999999994</v>
      </c>
      <c r="DA113">
        <f>AJ113</f>
        <v>1</v>
      </c>
      <c r="DB113">
        <f>ROUND((ROUND(AT113*CZ113,2)*1.15),2)</f>
        <v>2.27</v>
      </c>
      <c r="DC113">
        <f>ROUND((ROUND(AT113*AG113,2)*1.15),2)</f>
        <v>0.4</v>
      </c>
    </row>
    <row r="114" spans="1:107" x14ac:dyDescent="0.2">
      <c r="A114">
        <f>ROW(Source!A49)</f>
        <v>49</v>
      </c>
      <c r="B114">
        <v>40125201</v>
      </c>
      <c r="C114">
        <v>40125455</v>
      </c>
      <c r="D114">
        <v>35704720</v>
      </c>
      <c r="E114">
        <v>1</v>
      </c>
      <c r="F114">
        <v>1</v>
      </c>
      <c r="G114">
        <v>1</v>
      </c>
      <c r="H114">
        <v>3</v>
      </c>
      <c r="I114" t="s">
        <v>446</v>
      </c>
      <c r="J114" t="s">
        <v>447</v>
      </c>
      <c r="K114" t="s">
        <v>448</v>
      </c>
      <c r="L114">
        <v>1346</v>
      </c>
      <c r="N114">
        <v>1009</v>
      </c>
      <c r="O114" t="s">
        <v>359</v>
      </c>
      <c r="P114" t="s">
        <v>359</v>
      </c>
      <c r="Q114">
        <v>1</v>
      </c>
      <c r="W114">
        <v>0</v>
      </c>
      <c r="X114">
        <v>162667242</v>
      </c>
      <c r="Y114">
        <v>0.32</v>
      </c>
      <c r="AA114">
        <v>30.4</v>
      </c>
      <c r="AB114">
        <v>0</v>
      </c>
      <c r="AC114">
        <v>0</v>
      </c>
      <c r="AD114">
        <v>0</v>
      </c>
      <c r="AE114">
        <v>30.4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6</v>
      </c>
      <c r="AT114">
        <v>0.32</v>
      </c>
      <c r="AU114" t="s">
        <v>6</v>
      </c>
      <c r="AV114">
        <v>0</v>
      </c>
      <c r="AW114">
        <v>2</v>
      </c>
      <c r="AX114">
        <v>40125471</v>
      </c>
      <c r="AY114">
        <v>1</v>
      </c>
      <c r="AZ114">
        <v>0</v>
      </c>
      <c r="BA114">
        <v>100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Y114*Source!I49</f>
        <v>7.68</v>
      </c>
      <c r="CY114">
        <f t="shared" ref="CY114:CY120" si="50">AA114</f>
        <v>30.4</v>
      </c>
      <c r="CZ114">
        <f t="shared" ref="CZ114:CZ120" si="51">AE114</f>
        <v>30.4</v>
      </c>
      <c r="DA114">
        <f t="shared" ref="DA114:DA120" si="52">AI114</f>
        <v>1</v>
      </c>
      <c r="DB114">
        <f t="shared" ref="DB114:DB120" si="53">ROUND(ROUND(AT114*CZ114,2),2)</f>
        <v>9.73</v>
      </c>
      <c r="DC114">
        <f t="shared" ref="DC114:DC120" si="54">ROUND(ROUND(AT114*AG114,2),2)</f>
        <v>0</v>
      </c>
    </row>
    <row r="115" spans="1:107" x14ac:dyDescent="0.2">
      <c r="A115">
        <f>ROW(Source!A49)</f>
        <v>49</v>
      </c>
      <c r="B115">
        <v>40125201</v>
      </c>
      <c r="C115">
        <v>40125455</v>
      </c>
      <c r="D115">
        <v>35704995</v>
      </c>
      <c r="E115">
        <v>1</v>
      </c>
      <c r="F115">
        <v>1</v>
      </c>
      <c r="G115">
        <v>1</v>
      </c>
      <c r="H115">
        <v>3</v>
      </c>
      <c r="I115" t="s">
        <v>449</v>
      </c>
      <c r="J115" t="s">
        <v>450</v>
      </c>
      <c r="K115" t="s">
        <v>451</v>
      </c>
      <c r="L115">
        <v>1348</v>
      </c>
      <c r="N115">
        <v>1009</v>
      </c>
      <c r="O115" t="s">
        <v>149</v>
      </c>
      <c r="P115" t="s">
        <v>149</v>
      </c>
      <c r="Q115">
        <v>1000</v>
      </c>
      <c r="W115">
        <v>0</v>
      </c>
      <c r="X115">
        <v>1030642668</v>
      </c>
      <c r="Y115">
        <v>1.0499999999999999E-3</v>
      </c>
      <c r="AA115">
        <v>1820</v>
      </c>
      <c r="AB115">
        <v>0</v>
      </c>
      <c r="AC115">
        <v>0</v>
      </c>
      <c r="AD115">
        <v>0</v>
      </c>
      <c r="AE115">
        <v>1820</v>
      </c>
      <c r="AF115">
        <v>0</v>
      </c>
      <c r="AG115">
        <v>0</v>
      </c>
      <c r="AH115">
        <v>0</v>
      </c>
      <c r="AI115">
        <v>1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6</v>
      </c>
      <c r="AT115">
        <v>1.0499999999999999E-3</v>
      </c>
      <c r="AU115" t="s">
        <v>6</v>
      </c>
      <c r="AV115">
        <v>0</v>
      </c>
      <c r="AW115">
        <v>2</v>
      </c>
      <c r="AX115">
        <v>40125472</v>
      </c>
      <c r="AY115">
        <v>1</v>
      </c>
      <c r="AZ115">
        <v>0</v>
      </c>
      <c r="BA115">
        <v>101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Y115*Source!I49</f>
        <v>2.52E-2</v>
      </c>
      <c r="CY115">
        <f t="shared" si="50"/>
        <v>1820</v>
      </c>
      <c r="CZ115">
        <f t="shared" si="51"/>
        <v>1820</v>
      </c>
      <c r="DA115">
        <f t="shared" si="52"/>
        <v>1</v>
      </c>
      <c r="DB115">
        <f t="shared" si="53"/>
        <v>1.91</v>
      </c>
      <c r="DC115">
        <f t="shared" si="54"/>
        <v>0</v>
      </c>
    </row>
    <row r="116" spans="1:107" x14ac:dyDescent="0.2">
      <c r="A116">
        <f>ROW(Source!A49)</f>
        <v>49</v>
      </c>
      <c r="B116">
        <v>40125201</v>
      </c>
      <c r="C116">
        <v>40125455</v>
      </c>
      <c r="D116">
        <v>35735877</v>
      </c>
      <c r="E116">
        <v>1</v>
      </c>
      <c r="F116">
        <v>1</v>
      </c>
      <c r="G116">
        <v>1</v>
      </c>
      <c r="H116">
        <v>3</v>
      </c>
      <c r="I116" t="s">
        <v>452</v>
      </c>
      <c r="J116" t="s">
        <v>453</v>
      </c>
      <c r="K116" t="s">
        <v>454</v>
      </c>
      <c r="L116">
        <v>1346</v>
      </c>
      <c r="N116">
        <v>1009</v>
      </c>
      <c r="O116" t="s">
        <v>359</v>
      </c>
      <c r="P116" t="s">
        <v>359</v>
      </c>
      <c r="Q116">
        <v>1</v>
      </c>
      <c r="W116">
        <v>0</v>
      </c>
      <c r="X116">
        <v>1047210580</v>
      </c>
      <c r="Y116">
        <v>0.02</v>
      </c>
      <c r="AA116">
        <v>28.6</v>
      </c>
      <c r="AB116">
        <v>0</v>
      </c>
      <c r="AC116">
        <v>0</v>
      </c>
      <c r="AD116">
        <v>0</v>
      </c>
      <c r="AE116">
        <v>28.6</v>
      </c>
      <c r="AF116">
        <v>0</v>
      </c>
      <c r="AG116">
        <v>0</v>
      </c>
      <c r="AH116">
        <v>0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6</v>
      </c>
      <c r="AT116">
        <v>0.02</v>
      </c>
      <c r="AU116" t="s">
        <v>6</v>
      </c>
      <c r="AV116">
        <v>0</v>
      </c>
      <c r="AW116">
        <v>2</v>
      </c>
      <c r="AX116">
        <v>40125473</v>
      </c>
      <c r="AY116">
        <v>1</v>
      </c>
      <c r="AZ116">
        <v>0</v>
      </c>
      <c r="BA116">
        <v>102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Y116*Source!I49</f>
        <v>0.48</v>
      </c>
      <c r="CY116">
        <f t="shared" si="50"/>
        <v>28.6</v>
      </c>
      <c r="CZ116">
        <f t="shared" si="51"/>
        <v>28.6</v>
      </c>
      <c r="DA116">
        <f t="shared" si="52"/>
        <v>1</v>
      </c>
      <c r="DB116">
        <f t="shared" si="53"/>
        <v>0.56999999999999995</v>
      </c>
      <c r="DC116">
        <f t="shared" si="54"/>
        <v>0</v>
      </c>
    </row>
    <row r="117" spans="1:107" x14ac:dyDescent="0.2">
      <c r="A117">
        <f>ROW(Source!A49)</f>
        <v>49</v>
      </c>
      <c r="B117">
        <v>40125201</v>
      </c>
      <c r="C117">
        <v>40125455</v>
      </c>
      <c r="D117">
        <v>35749438</v>
      </c>
      <c r="E117">
        <v>1</v>
      </c>
      <c r="F117">
        <v>1</v>
      </c>
      <c r="G117">
        <v>1</v>
      </c>
      <c r="H117">
        <v>3</v>
      </c>
      <c r="I117" t="s">
        <v>455</v>
      </c>
      <c r="J117" t="s">
        <v>456</v>
      </c>
      <c r="K117" t="s">
        <v>457</v>
      </c>
      <c r="L117">
        <v>1425</v>
      </c>
      <c r="N117">
        <v>1013</v>
      </c>
      <c r="O117" t="s">
        <v>363</v>
      </c>
      <c r="P117" t="s">
        <v>363</v>
      </c>
      <c r="Q117">
        <v>1</v>
      </c>
      <c r="W117">
        <v>0</v>
      </c>
      <c r="X117">
        <v>-1024970656</v>
      </c>
      <c r="Y117">
        <v>0.05</v>
      </c>
      <c r="AA117">
        <v>143</v>
      </c>
      <c r="AB117">
        <v>0</v>
      </c>
      <c r="AC117">
        <v>0</v>
      </c>
      <c r="AD117">
        <v>0</v>
      </c>
      <c r="AE117">
        <v>143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6</v>
      </c>
      <c r="AT117">
        <v>0.05</v>
      </c>
      <c r="AU117" t="s">
        <v>6</v>
      </c>
      <c r="AV117">
        <v>0</v>
      </c>
      <c r="AW117">
        <v>2</v>
      </c>
      <c r="AX117">
        <v>40125474</v>
      </c>
      <c r="AY117">
        <v>1</v>
      </c>
      <c r="AZ117">
        <v>0</v>
      </c>
      <c r="BA117">
        <v>103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Y117*Source!I49</f>
        <v>1.2000000000000002</v>
      </c>
      <c r="CY117">
        <f t="shared" si="50"/>
        <v>143</v>
      </c>
      <c r="CZ117">
        <f t="shared" si="51"/>
        <v>143</v>
      </c>
      <c r="DA117">
        <f t="shared" si="52"/>
        <v>1</v>
      </c>
      <c r="DB117">
        <f t="shared" si="53"/>
        <v>7.15</v>
      </c>
      <c r="DC117">
        <f t="shared" si="54"/>
        <v>0</v>
      </c>
    </row>
    <row r="118" spans="1:107" x14ac:dyDescent="0.2">
      <c r="A118">
        <f>ROW(Source!A49)</f>
        <v>49</v>
      </c>
      <c r="B118">
        <v>40125201</v>
      </c>
      <c r="C118">
        <v>40125455</v>
      </c>
      <c r="D118">
        <v>35749486</v>
      </c>
      <c r="E118">
        <v>1</v>
      </c>
      <c r="F118">
        <v>1</v>
      </c>
      <c r="G118">
        <v>1</v>
      </c>
      <c r="H118">
        <v>3</v>
      </c>
      <c r="I118" t="s">
        <v>458</v>
      </c>
      <c r="J118" t="s">
        <v>459</v>
      </c>
      <c r="K118" t="s">
        <v>460</v>
      </c>
      <c r="L118">
        <v>1407</v>
      </c>
      <c r="N118">
        <v>1013</v>
      </c>
      <c r="O118" t="s">
        <v>422</v>
      </c>
      <c r="P118" t="s">
        <v>422</v>
      </c>
      <c r="Q118">
        <v>1</v>
      </c>
      <c r="W118">
        <v>0</v>
      </c>
      <c r="X118">
        <v>533554285</v>
      </c>
      <c r="Y118">
        <v>1.2200000000000001E-2</v>
      </c>
      <c r="AA118">
        <v>176.21</v>
      </c>
      <c r="AB118">
        <v>0</v>
      </c>
      <c r="AC118">
        <v>0</v>
      </c>
      <c r="AD118">
        <v>0</v>
      </c>
      <c r="AE118">
        <v>176.21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6</v>
      </c>
      <c r="AT118">
        <v>1.2200000000000001E-2</v>
      </c>
      <c r="AU118" t="s">
        <v>6</v>
      </c>
      <c r="AV118">
        <v>0</v>
      </c>
      <c r="AW118">
        <v>2</v>
      </c>
      <c r="AX118">
        <v>40125475</v>
      </c>
      <c r="AY118">
        <v>1</v>
      </c>
      <c r="AZ118">
        <v>0</v>
      </c>
      <c r="BA118">
        <v>104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Y118*Source!I49</f>
        <v>0.2928</v>
      </c>
      <c r="CY118">
        <f t="shared" si="50"/>
        <v>176.21</v>
      </c>
      <c r="CZ118">
        <f t="shared" si="51"/>
        <v>176.21</v>
      </c>
      <c r="DA118">
        <f t="shared" si="52"/>
        <v>1</v>
      </c>
      <c r="DB118">
        <f t="shared" si="53"/>
        <v>2.15</v>
      </c>
      <c r="DC118">
        <f t="shared" si="54"/>
        <v>0</v>
      </c>
    </row>
    <row r="119" spans="1:107" x14ac:dyDescent="0.2">
      <c r="A119">
        <f>ROW(Source!A49)</f>
        <v>49</v>
      </c>
      <c r="B119">
        <v>40125201</v>
      </c>
      <c r="C119">
        <v>40125455</v>
      </c>
      <c r="D119">
        <v>35754791</v>
      </c>
      <c r="E119">
        <v>1</v>
      </c>
      <c r="F119">
        <v>1</v>
      </c>
      <c r="G119">
        <v>1</v>
      </c>
      <c r="H119">
        <v>3</v>
      </c>
      <c r="I119" t="s">
        <v>120</v>
      </c>
      <c r="J119" t="s">
        <v>122</v>
      </c>
      <c r="K119" t="s">
        <v>121</v>
      </c>
      <c r="L119">
        <v>1477</v>
      </c>
      <c r="N119">
        <v>1013</v>
      </c>
      <c r="O119" t="s">
        <v>112</v>
      </c>
      <c r="P119" t="s">
        <v>114</v>
      </c>
      <c r="Q119">
        <v>1</v>
      </c>
      <c r="W119">
        <v>0</v>
      </c>
      <c r="X119">
        <v>627711187</v>
      </c>
      <c r="Y119">
        <v>0.10199999999999999</v>
      </c>
      <c r="AA119">
        <v>6920.41</v>
      </c>
      <c r="AB119">
        <v>0</v>
      </c>
      <c r="AC119">
        <v>0</v>
      </c>
      <c r="AD119">
        <v>0</v>
      </c>
      <c r="AE119">
        <v>6920.41</v>
      </c>
      <c r="AF119">
        <v>0</v>
      </c>
      <c r="AG119">
        <v>0</v>
      </c>
      <c r="AH119">
        <v>0</v>
      </c>
      <c r="AI119">
        <v>1</v>
      </c>
      <c r="AJ119">
        <v>1</v>
      </c>
      <c r="AK119">
        <v>1</v>
      </c>
      <c r="AL119">
        <v>1</v>
      </c>
      <c r="AN119">
        <v>0</v>
      </c>
      <c r="AO119">
        <v>0</v>
      </c>
      <c r="AP119">
        <v>0</v>
      </c>
      <c r="AQ119">
        <v>0</v>
      </c>
      <c r="AR119">
        <v>0</v>
      </c>
      <c r="AS119" t="s">
        <v>6</v>
      </c>
      <c r="AT119">
        <v>0.10199999999999999</v>
      </c>
      <c r="AU119" t="s">
        <v>6</v>
      </c>
      <c r="AV119">
        <v>0</v>
      </c>
      <c r="AW119">
        <v>1</v>
      </c>
      <c r="AX119">
        <v>-1</v>
      </c>
      <c r="AY119">
        <v>0</v>
      </c>
      <c r="AZ119">
        <v>0</v>
      </c>
      <c r="BA119" t="s">
        <v>6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Y119*Source!I49</f>
        <v>2.448</v>
      </c>
      <c r="CY119">
        <f t="shared" si="50"/>
        <v>6920.41</v>
      </c>
      <c r="CZ119">
        <f t="shared" si="51"/>
        <v>6920.41</v>
      </c>
      <c r="DA119">
        <f t="shared" si="52"/>
        <v>1</v>
      </c>
      <c r="DB119">
        <f t="shared" si="53"/>
        <v>705.88</v>
      </c>
      <c r="DC119">
        <f t="shared" si="54"/>
        <v>0</v>
      </c>
    </row>
    <row r="120" spans="1:107" x14ac:dyDescent="0.2">
      <c r="A120">
        <f>ROW(Source!A49)</f>
        <v>49</v>
      </c>
      <c r="B120">
        <v>40125201</v>
      </c>
      <c r="C120">
        <v>40125455</v>
      </c>
      <c r="D120">
        <v>35691809</v>
      </c>
      <c r="E120">
        <v>66</v>
      </c>
      <c r="F120">
        <v>1</v>
      </c>
      <c r="G120">
        <v>1</v>
      </c>
      <c r="H120">
        <v>3</v>
      </c>
      <c r="I120" t="s">
        <v>370</v>
      </c>
      <c r="J120" t="s">
        <v>6</v>
      </c>
      <c r="K120" t="s">
        <v>371</v>
      </c>
      <c r="L120">
        <v>1374</v>
      </c>
      <c r="N120">
        <v>1013</v>
      </c>
      <c r="O120" t="s">
        <v>372</v>
      </c>
      <c r="P120" t="s">
        <v>372</v>
      </c>
      <c r="Q120">
        <v>1</v>
      </c>
      <c r="W120">
        <v>0</v>
      </c>
      <c r="X120">
        <v>-1731369543</v>
      </c>
      <c r="Y120">
        <v>1.18</v>
      </c>
      <c r="AA120">
        <v>1</v>
      </c>
      <c r="AB120">
        <v>0</v>
      </c>
      <c r="AC120">
        <v>0</v>
      </c>
      <c r="AD120">
        <v>0</v>
      </c>
      <c r="AE120">
        <v>1</v>
      </c>
      <c r="AF120">
        <v>0</v>
      </c>
      <c r="AG120">
        <v>0</v>
      </c>
      <c r="AH120">
        <v>0</v>
      </c>
      <c r="AI120">
        <v>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6</v>
      </c>
      <c r="AT120">
        <v>1.18</v>
      </c>
      <c r="AU120" t="s">
        <v>6</v>
      </c>
      <c r="AV120">
        <v>0</v>
      </c>
      <c r="AW120">
        <v>2</v>
      </c>
      <c r="AX120">
        <v>40125476</v>
      </c>
      <c r="AY120">
        <v>1</v>
      </c>
      <c r="AZ120">
        <v>0</v>
      </c>
      <c r="BA120">
        <v>105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Y120*Source!I49</f>
        <v>28.32</v>
      </c>
      <c r="CY120">
        <f t="shared" si="50"/>
        <v>1</v>
      </c>
      <c r="CZ120">
        <f t="shared" si="51"/>
        <v>1</v>
      </c>
      <c r="DA120">
        <f t="shared" si="52"/>
        <v>1</v>
      </c>
      <c r="DB120">
        <f t="shared" si="53"/>
        <v>1.18</v>
      </c>
      <c r="DC120">
        <f t="shared" si="54"/>
        <v>0</v>
      </c>
    </row>
    <row r="121" spans="1:107" x14ac:dyDescent="0.2">
      <c r="A121">
        <f>ROW(Source!A51)</f>
        <v>51</v>
      </c>
      <c r="B121">
        <v>40125201</v>
      </c>
      <c r="C121">
        <v>40125478</v>
      </c>
      <c r="D121">
        <v>35686922</v>
      </c>
      <c r="E121">
        <v>66</v>
      </c>
      <c r="F121">
        <v>1</v>
      </c>
      <c r="G121">
        <v>1</v>
      </c>
      <c r="H121">
        <v>1</v>
      </c>
      <c r="I121" t="s">
        <v>461</v>
      </c>
      <c r="J121" t="s">
        <v>6</v>
      </c>
      <c r="K121" t="s">
        <v>462</v>
      </c>
      <c r="L121">
        <v>1191</v>
      </c>
      <c r="N121">
        <v>1013</v>
      </c>
      <c r="O121" t="s">
        <v>355</v>
      </c>
      <c r="P121" t="s">
        <v>355</v>
      </c>
      <c r="Q121">
        <v>1</v>
      </c>
      <c r="W121">
        <v>0</v>
      </c>
      <c r="X121">
        <v>1423317190</v>
      </c>
      <c r="Y121">
        <v>3.5764999999999998</v>
      </c>
      <c r="AA121">
        <v>0</v>
      </c>
      <c r="AB121">
        <v>0</v>
      </c>
      <c r="AC121">
        <v>0</v>
      </c>
      <c r="AD121">
        <v>10.94</v>
      </c>
      <c r="AE121">
        <v>0</v>
      </c>
      <c r="AF121">
        <v>0</v>
      </c>
      <c r="AG121">
        <v>0</v>
      </c>
      <c r="AH121">
        <v>10.94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1</v>
      </c>
      <c r="AQ121">
        <v>0</v>
      </c>
      <c r="AR121">
        <v>0</v>
      </c>
      <c r="AS121" t="s">
        <v>6</v>
      </c>
      <c r="AT121">
        <v>3.11</v>
      </c>
      <c r="AU121" t="s">
        <v>19</v>
      </c>
      <c r="AV121">
        <v>1</v>
      </c>
      <c r="AW121">
        <v>2</v>
      </c>
      <c r="AX121">
        <v>40125483</v>
      </c>
      <c r="AY121">
        <v>1</v>
      </c>
      <c r="AZ121">
        <v>0</v>
      </c>
      <c r="BA121">
        <v>106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Y121*Source!I51</f>
        <v>150.21299999999999</v>
      </c>
      <c r="CY121">
        <f>AD121</f>
        <v>10.94</v>
      </c>
      <c r="CZ121">
        <f>AH121</f>
        <v>10.94</v>
      </c>
      <c r="DA121">
        <f>AL121</f>
        <v>1</v>
      </c>
      <c r="DB121">
        <f>ROUND((ROUND(AT121*CZ121,2)*1.15),2)</f>
        <v>39.119999999999997</v>
      </c>
      <c r="DC121">
        <f>ROUND((ROUND(AT121*AG121,2)*1.15),2)</f>
        <v>0</v>
      </c>
    </row>
    <row r="122" spans="1:107" x14ac:dyDescent="0.2">
      <c r="A122">
        <f>ROW(Source!A51)</f>
        <v>51</v>
      </c>
      <c r="B122">
        <v>40125201</v>
      </c>
      <c r="C122">
        <v>40125478</v>
      </c>
      <c r="D122">
        <v>35691809</v>
      </c>
      <c r="E122">
        <v>66</v>
      </c>
      <c r="F122">
        <v>1</v>
      </c>
      <c r="G122">
        <v>1</v>
      </c>
      <c r="H122">
        <v>3</v>
      </c>
      <c r="I122" t="s">
        <v>370</v>
      </c>
      <c r="J122" t="s">
        <v>6</v>
      </c>
      <c r="K122" t="s">
        <v>371</v>
      </c>
      <c r="L122">
        <v>1374</v>
      </c>
      <c r="N122">
        <v>1013</v>
      </c>
      <c r="O122" t="s">
        <v>372</v>
      </c>
      <c r="P122" t="s">
        <v>372</v>
      </c>
      <c r="Q122">
        <v>1</v>
      </c>
      <c r="W122">
        <v>0</v>
      </c>
      <c r="X122">
        <v>-1731369543</v>
      </c>
      <c r="Y122">
        <v>0.68</v>
      </c>
      <c r="AA122">
        <v>1</v>
      </c>
      <c r="AB122">
        <v>0</v>
      </c>
      <c r="AC122">
        <v>0</v>
      </c>
      <c r="AD122">
        <v>0</v>
      </c>
      <c r="AE122">
        <v>1</v>
      </c>
      <c r="AF122">
        <v>0</v>
      </c>
      <c r="AG122">
        <v>0</v>
      </c>
      <c r="AH122">
        <v>0</v>
      </c>
      <c r="AI122">
        <v>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6</v>
      </c>
      <c r="AT122">
        <v>0.68</v>
      </c>
      <c r="AU122" t="s">
        <v>6</v>
      </c>
      <c r="AV122">
        <v>0</v>
      </c>
      <c r="AW122">
        <v>2</v>
      </c>
      <c r="AX122">
        <v>40125484</v>
      </c>
      <c r="AY122">
        <v>1</v>
      </c>
      <c r="AZ122">
        <v>0</v>
      </c>
      <c r="BA122">
        <v>107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Y122*Source!I51</f>
        <v>28.560000000000002</v>
      </c>
      <c r="CY122">
        <f>AA122</f>
        <v>1</v>
      </c>
      <c r="CZ122">
        <f>AE122</f>
        <v>1</v>
      </c>
      <c r="DA122">
        <f>AI122</f>
        <v>1</v>
      </c>
      <c r="DB122">
        <f>ROUND(ROUND(AT122*CZ122,2),2)</f>
        <v>0.68</v>
      </c>
      <c r="DC122">
        <f>ROUND(ROUND(AT122*AG122,2),2)</f>
        <v>0</v>
      </c>
    </row>
    <row r="123" spans="1:107" x14ac:dyDescent="0.2">
      <c r="A123">
        <f>ROW(Source!A51)</f>
        <v>51</v>
      </c>
      <c r="B123">
        <v>40125201</v>
      </c>
      <c r="C123">
        <v>40125478</v>
      </c>
      <c r="D123">
        <v>0</v>
      </c>
      <c r="E123">
        <v>1</v>
      </c>
      <c r="F123">
        <v>1</v>
      </c>
      <c r="G123">
        <v>1</v>
      </c>
      <c r="H123">
        <v>3</v>
      </c>
      <c r="I123" t="s">
        <v>32</v>
      </c>
      <c r="J123" t="s">
        <v>6</v>
      </c>
      <c r="K123" t="s">
        <v>128</v>
      </c>
      <c r="L123">
        <v>1371</v>
      </c>
      <c r="N123">
        <v>1013</v>
      </c>
      <c r="O123" t="s">
        <v>17</v>
      </c>
      <c r="P123" t="s">
        <v>17</v>
      </c>
      <c r="Q123">
        <v>1</v>
      </c>
      <c r="W123">
        <v>0</v>
      </c>
      <c r="X123">
        <v>-371423882</v>
      </c>
      <c r="Y123">
        <v>1</v>
      </c>
      <c r="AA123">
        <v>2761.02</v>
      </c>
      <c r="AB123">
        <v>0</v>
      </c>
      <c r="AC123">
        <v>0</v>
      </c>
      <c r="AD123">
        <v>0</v>
      </c>
      <c r="AE123">
        <v>2761.02</v>
      </c>
      <c r="AF123">
        <v>0</v>
      </c>
      <c r="AG123">
        <v>0</v>
      </c>
      <c r="AH123">
        <v>0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0</v>
      </c>
      <c r="AP123">
        <v>0</v>
      </c>
      <c r="AQ123">
        <v>0</v>
      </c>
      <c r="AR123">
        <v>0</v>
      </c>
      <c r="AS123" t="s">
        <v>6</v>
      </c>
      <c r="AT123">
        <v>1</v>
      </c>
      <c r="AU123" t="s">
        <v>6</v>
      </c>
      <c r="AV123">
        <v>0</v>
      </c>
      <c r="AW123">
        <v>1</v>
      </c>
      <c r="AX123">
        <v>-1</v>
      </c>
      <c r="AY123">
        <v>0</v>
      </c>
      <c r="AZ123">
        <v>0</v>
      </c>
      <c r="BA123" t="s">
        <v>6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Y123*Source!I51</f>
        <v>42</v>
      </c>
      <c r="CY123">
        <f>AA123</f>
        <v>2761.02</v>
      </c>
      <c r="CZ123">
        <f>AE123</f>
        <v>2761.02</v>
      </c>
      <c r="DA123">
        <f>AI123</f>
        <v>1</v>
      </c>
      <c r="DB123">
        <f>ROUND(ROUND(AT123*CZ123,2),2)</f>
        <v>2761.02</v>
      </c>
      <c r="DC123">
        <f>ROUND(ROUND(AT123*AG123,2),2)</f>
        <v>0</v>
      </c>
    </row>
    <row r="124" spans="1:107" x14ac:dyDescent="0.2">
      <c r="A124">
        <f>ROW(Source!A51)</f>
        <v>51</v>
      </c>
      <c r="B124">
        <v>40125201</v>
      </c>
      <c r="C124">
        <v>40125478</v>
      </c>
      <c r="D124">
        <v>0</v>
      </c>
      <c r="E124">
        <v>1</v>
      </c>
      <c r="F124">
        <v>1</v>
      </c>
      <c r="G124">
        <v>1</v>
      </c>
      <c r="H124">
        <v>3</v>
      </c>
      <c r="I124" t="s">
        <v>32</v>
      </c>
      <c r="J124" t="s">
        <v>6</v>
      </c>
      <c r="K124" t="s">
        <v>131</v>
      </c>
      <c r="L124">
        <v>1371</v>
      </c>
      <c r="N124">
        <v>1013</v>
      </c>
      <c r="O124" t="s">
        <v>17</v>
      </c>
      <c r="P124" t="s">
        <v>17</v>
      </c>
      <c r="Q124">
        <v>1</v>
      </c>
      <c r="W124">
        <v>0</v>
      </c>
      <c r="X124">
        <v>-2079981098</v>
      </c>
      <c r="Y124">
        <v>1</v>
      </c>
      <c r="AA124">
        <v>428.2</v>
      </c>
      <c r="AB124">
        <v>0</v>
      </c>
      <c r="AC124">
        <v>0</v>
      </c>
      <c r="AD124">
        <v>0</v>
      </c>
      <c r="AE124">
        <v>428.2</v>
      </c>
      <c r="AF124">
        <v>0</v>
      </c>
      <c r="AG124">
        <v>0</v>
      </c>
      <c r="AH124">
        <v>0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0</v>
      </c>
      <c r="AP124">
        <v>0</v>
      </c>
      <c r="AQ124">
        <v>0</v>
      </c>
      <c r="AR124">
        <v>0</v>
      </c>
      <c r="AS124" t="s">
        <v>6</v>
      </c>
      <c r="AT124">
        <v>1</v>
      </c>
      <c r="AU124" t="s">
        <v>6</v>
      </c>
      <c r="AV124">
        <v>0</v>
      </c>
      <c r="AW124">
        <v>1</v>
      </c>
      <c r="AX124">
        <v>-1</v>
      </c>
      <c r="AY124">
        <v>0</v>
      </c>
      <c r="AZ124">
        <v>0</v>
      </c>
      <c r="BA124" t="s">
        <v>6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Y124*Source!I51</f>
        <v>42</v>
      </c>
      <c r="CY124">
        <f>AA124</f>
        <v>428.2</v>
      </c>
      <c r="CZ124">
        <f>AE124</f>
        <v>428.2</v>
      </c>
      <c r="DA124">
        <f>AI124</f>
        <v>1</v>
      </c>
      <c r="DB124">
        <f>ROUND(ROUND(AT124*CZ124,2),2)</f>
        <v>428.2</v>
      </c>
      <c r="DC124">
        <f>ROUND(ROUND(AT124*AG124,2),2)</f>
        <v>0</v>
      </c>
    </row>
    <row r="125" spans="1:107" x14ac:dyDescent="0.2">
      <c r="A125">
        <f>ROW(Source!A54)</f>
        <v>54</v>
      </c>
      <c r="B125">
        <v>40125201</v>
      </c>
      <c r="C125">
        <v>40125487</v>
      </c>
      <c r="D125">
        <v>35686885</v>
      </c>
      <c r="E125">
        <v>66</v>
      </c>
      <c r="F125">
        <v>1</v>
      </c>
      <c r="G125">
        <v>1</v>
      </c>
      <c r="H125">
        <v>1</v>
      </c>
      <c r="I125" t="s">
        <v>405</v>
      </c>
      <c r="J125" t="s">
        <v>6</v>
      </c>
      <c r="K125" t="s">
        <v>406</v>
      </c>
      <c r="L125">
        <v>1191</v>
      </c>
      <c r="N125">
        <v>1013</v>
      </c>
      <c r="O125" t="s">
        <v>355</v>
      </c>
      <c r="P125" t="s">
        <v>355</v>
      </c>
      <c r="Q125">
        <v>1</v>
      </c>
      <c r="W125">
        <v>0</v>
      </c>
      <c r="X125">
        <v>-1111239348</v>
      </c>
      <c r="Y125">
        <v>5.75</v>
      </c>
      <c r="AA125">
        <v>0</v>
      </c>
      <c r="AB125">
        <v>0</v>
      </c>
      <c r="AC125">
        <v>0</v>
      </c>
      <c r="AD125">
        <v>9.6199999999999992</v>
      </c>
      <c r="AE125">
        <v>0</v>
      </c>
      <c r="AF125">
        <v>0</v>
      </c>
      <c r="AG125">
        <v>0</v>
      </c>
      <c r="AH125">
        <v>9.6199999999999992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1</v>
      </c>
      <c r="AQ125">
        <v>0</v>
      </c>
      <c r="AR125">
        <v>0</v>
      </c>
      <c r="AS125" t="s">
        <v>6</v>
      </c>
      <c r="AT125">
        <v>5</v>
      </c>
      <c r="AU125" t="s">
        <v>19</v>
      </c>
      <c r="AV125">
        <v>1</v>
      </c>
      <c r="AW125">
        <v>2</v>
      </c>
      <c r="AX125">
        <v>40125497</v>
      </c>
      <c r="AY125">
        <v>1</v>
      </c>
      <c r="AZ125">
        <v>0</v>
      </c>
      <c r="BA125">
        <v>108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Y125*Source!I54</f>
        <v>46</v>
      </c>
      <c r="CY125">
        <f>AD125</f>
        <v>9.6199999999999992</v>
      </c>
      <c r="CZ125">
        <f>AH125</f>
        <v>9.6199999999999992</v>
      </c>
      <c r="DA125">
        <f>AL125</f>
        <v>1</v>
      </c>
      <c r="DB125">
        <f>ROUND((ROUND(AT125*CZ125,2)*1.15),2)</f>
        <v>55.32</v>
      </c>
      <c r="DC125">
        <f>ROUND((ROUND(AT125*AG125,2)*1.15),2)</f>
        <v>0</v>
      </c>
    </row>
    <row r="126" spans="1:107" x14ac:dyDescent="0.2">
      <c r="A126">
        <f>ROW(Source!A54)</f>
        <v>54</v>
      </c>
      <c r="B126">
        <v>40125201</v>
      </c>
      <c r="C126">
        <v>40125487</v>
      </c>
      <c r="D126">
        <v>35704721</v>
      </c>
      <c r="E126">
        <v>1</v>
      </c>
      <c r="F126">
        <v>1</v>
      </c>
      <c r="G126">
        <v>1</v>
      </c>
      <c r="H126">
        <v>3</v>
      </c>
      <c r="I126" t="s">
        <v>381</v>
      </c>
      <c r="J126" t="s">
        <v>382</v>
      </c>
      <c r="K126" t="s">
        <v>383</v>
      </c>
      <c r="L126">
        <v>1346</v>
      </c>
      <c r="N126">
        <v>1009</v>
      </c>
      <c r="O126" t="s">
        <v>359</v>
      </c>
      <c r="P126" t="s">
        <v>359</v>
      </c>
      <c r="Q126">
        <v>1</v>
      </c>
      <c r="W126">
        <v>0</v>
      </c>
      <c r="X126">
        <v>273028955</v>
      </c>
      <c r="Y126">
        <v>5.0000000000000001E-3</v>
      </c>
      <c r="AA126">
        <v>91.29</v>
      </c>
      <c r="AB126">
        <v>0</v>
      </c>
      <c r="AC126">
        <v>0</v>
      </c>
      <c r="AD126">
        <v>0</v>
      </c>
      <c r="AE126">
        <v>91.29</v>
      </c>
      <c r="AF126">
        <v>0</v>
      </c>
      <c r="AG126">
        <v>0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6</v>
      </c>
      <c r="AT126">
        <v>5.0000000000000001E-3</v>
      </c>
      <c r="AU126" t="s">
        <v>6</v>
      </c>
      <c r="AV126">
        <v>0</v>
      </c>
      <c r="AW126">
        <v>2</v>
      </c>
      <c r="AX126">
        <v>40125498</v>
      </c>
      <c r="AY126">
        <v>1</v>
      </c>
      <c r="AZ126">
        <v>0</v>
      </c>
      <c r="BA126">
        <v>109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Y126*Source!I54</f>
        <v>0.04</v>
      </c>
      <c r="CY126">
        <f t="shared" ref="CY126:CY133" si="55">AA126</f>
        <v>91.29</v>
      </c>
      <c r="CZ126">
        <f t="shared" ref="CZ126:CZ133" si="56">AE126</f>
        <v>91.29</v>
      </c>
      <c r="DA126">
        <f t="shared" ref="DA126:DA133" si="57">AI126</f>
        <v>1</v>
      </c>
      <c r="DB126">
        <f t="shared" ref="DB126:DB133" si="58">ROUND(ROUND(AT126*CZ126,2),2)</f>
        <v>0.46</v>
      </c>
      <c r="DC126">
        <f t="shared" ref="DC126:DC133" si="59">ROUND(ROUND(AT126*AG126,2),2)</f>
        <v>0</v>
      </c>
    </row>
    <row r="127" spans="1:107" x14ac:dyDescent="0.2">
      <c r="A127">
        <f>ROW(Source!A54)</f>
        <v>54</v>
      </c>
      <c r="B127">
        <v>40125201</v>
      </c>
      <c r="C127">
        <v>40125487</v>
      </c>
      <c r="D127">
        <v>35707900</v>
      </c>
      <c r="E127">
        <v>1</v>
      </c>
      <c r="F127">
        <v>1</v>
      </c>
      <c r="G127">
        <v>1</v>
      </c>
      <c r="H127">
        <v>3</v>
      </c>
      <c r="I127" t="s">
        <v>407</v>
      </c>
      <c r="J127" t="s">
        <v>408</v>
      </c>
      <c r="K127" t="s">
        <v>409</v>
      </c>
      <c r="L127">
        <v>1346</v>
      </c>
      <c r="N127">
        <v>1009</v>
      </c>
      <c r="O127" t="s">
        <v>359</v>
      </c>
      <c r="P127" t="s">
        <v>359</v>
      </c>
      <c r="Q127">
        <v>1</v>
      </c>
      <c r="W127">
        <v>0</v>
      </c>
      <c r="X127">
        <v>2142773120</v>
      </c>
      <c r="Y127">
        <v>8.0000000000000002E-3</v>
      </c>
      <c r="AA127">
        <v>155</v>
      </c>
      <c r="AB127">
        <v>0</v>
      </c>
      <c r="AC127">
        <v>0</v>
      </c>
      <c r="AD127">
        <v>0</v>
      </c>
      <c r="AE127">
        <v>155</v>
      </c>
      <c r="AF127">
        <v>0</v>
      </c>
      <c r="AG127">
        <v>0</v>
      </c>
      <c r="AH127">
        <v>0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6</v>
      </c>
      <c r="AT127">
        <v>8.0000000000000002E-3</v>
      </c>
      <c r="AU127" t="s">
        <v>6</v>
      </c>
      <c r="AV127">
        <v>0</v>
      </c>
      <c r="AW127">
        <v>2</v>
      </c>
      <c r="AX127">
        <v>40125499</v>
      </c>
      <c r="AY127">
        <v>1</v>
      </c>
      <c r="AZ127">
        <v>0</v>
      </c>
      <c r="BA127">
        <v>110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Y127*Source!I54</f>
        <v>6.4000000000000001E-2</v>
      </c>
      <c r="CY127">
        <f t="shared" si="55"/>
        <v>155</v>
      </c>
      <c r="CZ127">
        <f t="shared" si="56"/>
        <v>155</v>
      </c>
      <c r="DA127">
        <f t="shared" si="57"/>
        <v>1</v>
      </c>
      <c r="DB127">
        <f t="shared" si="58"/>
        <v>1.24</v>
      </c>
      <c r="DC127">
        <f t="shared" si="59"/>
        <v>0</v>
      </c>
    </row>
    <row r="128" spans="1:107" x14ac:dyDescent="0.2">
      <c r="A128">
        <f>ROW(Source!A54)</f>
        <v>54</v>
      </c>
      <c r="B128">
        <v>40125201</v>
      </c>
      <c r="C128">
        <v>40125487</v>
      </c>
      <c r="D128">
        <v>35727101</v>
      </c>
      <c r="E128">
        <v>1</v>
      </c>
      <c r="F128">
        <v>1</v>
      </c>
      <c r="G128">
        <v>1</v>
      </c>
      <c r="H128">
        <v>3</v>
      </c>
      <c r="I128" t="s">
        <v>367</v>
      </c>
      <c r="J128" t="s">
        <v>368</v>
      </c>
      <c r="K128" t="s">
        <v>369</v>
      </c>
      <c r="L128">
        <v>1348</v>
      </c>
      <c r="N128">
        <v>1009</v>
      </c>
      <c r="O128" t="s">
        <v>149</v>
      </c>
      <c r="P128" t="s">
        <v>149</v>
      </c>
      <c r="Q128">
        <v>1000</v>
      </c>
      <c r="W128">
        <v>0</v>
      </c>
      <c r="X128">
        <v>-410862102</v>
      </c>
      <c r="Y128">
        <v>1E-4</v>
      </c>
      <c r="AA128">
        <v>65750</v>
      </c>
      <c r="AB128">
        <v>0</v>
      </c>
      <c r="AC128">
        <v>0</v>
      </c>
      <c r="AD128">
        <v>0</v>
      </c>
      <c r="AE128">
        <v>65750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S128" t="s">
        <v>6</v>
      </c>
      <c r="AT128">
        <v>1E-4</v>
      </c>
      <c r="AU128" t="s">
        <v>6</v>
      </c>
      <c r="AV128">
        <v>0</v>
      </c>
      <c r="AW128">
        <v>2</v>
      </c>
      <c r="AX128">
        <v>40125500</v>
      </c>
      <c r="AY128">
        <v>1</v>
      </c>
      <c r="AZ128">
        <v>0</v>
      </c>
      <c r="BA128">
        <v>111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Y128*Source!I54</f>
        <v>8.0000000000000004E-4</v>
      </c>
      <c r="CY128">
        <f t="shared" si="55"/>
        <v>65750</v>
      </c>
      <c r="CZ128">
        <f t="shared" si="56"/>
        <v>65750</v>
      </c>
      <c r="DA128">
        <f t="shared" si="57"/>
        <v>1</v>
      </c>
      <c r="DB128">
        <f t="shared" si="58"/>
        <v>6.58</v>
      </c>
      <c r="DC128">
        <f t="shared" si="59"/>
        <v>0</v>
      </c>
    </row>
    <row r="129" spans="1:107" x14ac:dyDescent="0.2">
      <c r="A129">
        <f>ROW(Source!A54)</f>
        <v>54</v>
      </c>
      <c r="B129">
        <v>40125201</v>
      </c>
      <c r="C129">
        <v>40125487</v>
      </c>
      <c r="D129">
        <v>35735952</v>
      </c>
      <c r="E129">
        <v>1</v>
      </c>
      <c r="F129">
        <v>1</v>
      </c>
      <c r="G129">
        <v>1</v>
      </c>
      <c r="H129">
        <v>3</v>
      </c>
      <c r="I129" t="s">
        <v>410</v>
      </c>
      <c r="J129" t="s">
        <v>411</v>
      </c>
      <c r="K129" t="s">
        <v>412</v>
      </c>
      <c r="L129">
        <v>1348</v>
      </c>
      <c r="N129">
        <v>1009</v>
      </c>
      <c r="O129" t="s">
        <v>149</v>
      </c>
      <c r="P129" t="s">
        <v>149</v>
      </c>
      <c r="Q129">
        <v>1000</v>
      </c>
      <c r="W129">
        <v>0</v>
      </c>
      <c r="X129">
        <v>1500988044</v>
      </c>
      <c r="Y129">
        <v>1.0000000000000001E-5</v>
      </c>
      <c r="AA129">
        <v>52539.7</v>
      </c>
      <c r="AB129">
        <v>0</v>
      </c>
      <c r="AC129">
        <v>0</v>
      </c>
      <c r="AD129">
        <v>0</v>
      </c>
      <c r="AE129">
        <v>52539.7</v>
      </c>
      <c r="AF129">
        <v>0</v>
      </c>
      <c r="AG129">
        <v>0</v>
      </c>
      <c r="AH129">
        <v>0</v>
      </c>
      <c r="AI129">
        <v>1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S129" t="s">
        <v>6</v>
      </c>
      <c r="AT129">
        <v>1.0000000000000001E-5</v>
      </c>
      <c r="AU129" t="s">
        <v>6</v>
      </c>
      <c r="AV129">
        <v>0</v>
      </c>
      <c r="AW129">
        <v>2</v>
      </c>
      <c r="AX129">
        <v>40125501</v>
      </c>
      <c r="AY129">
        <v>1</v>
      </c>
      <c r="AZ129">
        <v>0</v>
      </c>
      <c r="BA129">
        <v>112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Y129*Source!I54</f>
        <v>8.0000000000000007E-5</v>
      </c>
      <c r="CY129">
        <f t="shared" si="55"/>
        <v>52539.7</v>
      </c>
      <c r="CZ129">
        <f t="shared" si="56"/>
        <v>52539.7</v>
      </c>
      <c r="DA129">
        <f t="shared" si="57"/>
        <v>1</v>
      </c>
      <c r="DB129">
        <f t="shared" si="58"/>
        <v>0.53</v>
      </c>
      <c r="DC129">
        <f t="shared" si="59"/>
        <v>0</v>
      </c>
    </row>
    <row r="130" spans="1:107" x14ac:dyDescent="0.2">
      <c r="A130">
        <f>ROW(Source!A54)</f>
        <v>54</v>
      </c>
      <c r="B130">
        <v>40125201</v>
      </c>
      <c r="C130">
        <v>40125487</v>
      </c>
      <c r="D130">
        <v>35764699</v>
      </c>
      <c r="E130">
        <v>1</v>
      </c>
      <c r="F130">
        <v>1</v>
      </c>
      <c r="G130">
        <v>1</v>
      </c>
      <c r="H130">
        <v>3</v>
      </c>
      <c r="I130" t="s">
        <v>402</v>
      </c>
      <c r="J130" t="s">
        <v>403</v>
      </c>
      <c r="K130" t="s">
        <v>404</v>
      </c>
      <c r="L130">
        <v>1346</v>
      </c>
      <c r="N130">
        <v>1009</v>
      </c>
      <c r="O130" t="s">
        <v>359</v>
      </c>
      <c r="P130" t="s">
        <v>359</v>
      </c>
      <c r="Q130">
        <v>1</v>
      </c>
      <c r="W130">
        <v>0</v>
      </c>
      <c r="X130">
        <v>637674611</v>
      </c>
      <c r="Y130">
        <v>0.05</v>
      </c>
      <c r="AA130">
        <v>38.340000000000003</v>
      </c>
      <c r="AB130">
        <v>0</v>
      </c>
      <c r="AC130">
        <v>0</v>
      </c>
      <c r="AD130">
        <v>0</v>
      </c>
      <c r="AE130">
        <v>38.340000000000003</v>
      </c>
      <c r="AF130">
        <v>0</v>
      </c>
      <c r="AG130">
        <v>0</v>
      </c>
      <c r="AH130">
        <v>0</v>
      </c>
      <c r="AI130">
        <v>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S130" t="s">
        <v>6</v>
      </c>
      <c r="AT130">
        <v>0.05</v>
      </c>
      <c r="AU130" t="s">
        <v>6</v>
      </c>
      <c r="AV130">
        <v>0</v>
      </c>
      <c r="AW130">
        <v>2</v>
      </c>
      <c r="AX130">
        <v>40125502</v>
      </c>
      <c r="AY130">
        <v>1</v>
      </c>
      <c r="AZ130">
        <v>0</v>
      </c>
      <c r="BA130">
        <v>113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Y130*Source!I54</f>
        <v>0.4</v>
      </c>
      <c r="CY130">
        <f t="shared" si="55"/>
        <v>38.340000000000003</v>
      </c>
      <c r="CZ130">
        <f t="shared" si="56"/>
        <v>38.340000000000003</v>
      </c>
      <c r="DA130">
        <f t="shared" si="57"/>
        <v>1</v>
      </c>
      <c r="DB130">
        <f t="shared" si="58"/>
        <v>1.92</v>
      </c>
      <c r="DC130">
        <f t="shared" si="59"/>
        <v>0</v>
      </c>
    </row>
    <row r="131" spans="1:107" x14ac:dyDescent="0.2">
      <c r="A131">
        <f>ROW(Source!A54)</f>
        <v>54</v>
      </c>
      <c r="B131">
        <v>40125201</v>
      </c>
      <c r="C131">
        <v>40125487</v>
      </c>
      <c r="D131">
        <v>35767868</v>
      </c>
      <c r="E131">
        <v>1</v>
      </c>
      <c r="F131">
        <v>1</v>
      </c>
      <c r="G131">
        <v>1</v>
      </c>
      <c r="H131">
        <v>3</v>
      </c>
      <c r="I131" t="s">
        <v>413</v>
      </c>
      <c r="J131" t="s">
        <v>414</v>
      </c>
      <c r="K131" t="s">
        <v>415</v>
      </c>
      <c r="L131">
        <v>1425</v>
      </c>
      <c r="N131">
        <v>1013</v>
      </c>
      <c r="O131" t="s">
        <v>363</v>
      </c>
      <c r="P131" t="s">
        <v>363</v>
      </c>
      <c r="Q131">
        <v>1</v>
      </c>
      <c r="W131">
        <v>0</v>
      </c>
      <c r="X131">
        <v>407546808</v>
      </c>
      <c r="Y131">
        <v>0.2</v>
      </c>
      <c r="AA131">
        <v>30.74</v>
      </c>
      <c r="AB131">
        <v>0</v>
      </c>
      <c r="AC131">
        <v>0</v>
      </c>
      <c r="AD131">
        <v>0</v>
      </c>
      <c r="AE131">
        <v>30.74</v>
      </c>
      <c r="AF131">
        <v>0</v>
      </c>
      <c r="AG131">
        <v>0</v>
      </c>
      <c r="AH131">
        <v>0</v>
      </c>
      <c r="AI131">
        <v>1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6</v>
      </c>
      <c r="AT131">
        <v>0.2</v>
      </c>
      <c r="AU131" t="s">
        <v>6</v>
      </c>
      <c r="AV131">
        <v>0</v>
      </c>
      <c r="AW131">
        <v>2</v>
      </c>
      <c r="AX131">
        <v>40125503</v>
      </c>
      <c r="AY131">
        <v>1</v>
      </c>
      <c r="AZ131">
        <v>0</v>
      </c>
      <c r="BA131">
        <v>114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Y131*Source!I54</f>
        <v>1.6</v>
      </c>
      <c r="CY131">
        <f t="shared" si="55"/>
        <v>30.74</v>
      </c>
      <c r="CZ131">
        <f t="shared" si="56"/>
        <v>30.74</v>
      </c>
      <c r="DA131">
        <f t="shared" si="57"/>
        <v>1</v>
      </c>
      <c r="DB131">
        <f t="shared" si="58"/>
        <v>6.15</v>
      </c>
      <c r="DC131">
        <f t="shared" si="59"/>
        <v>0</v>
      </c>
    </row>
    <row r="132" spans="1:107" x14ac:dyDescent="0.2">
      <c r="A132">
        <f>ROW(Source!A54)</f>
        <v>54</v>
      </c>
      <c r="B132">
        <v>40125201</v>
      </c>
      <c r="C132">
        <v>40125487</v>
      </c>
      <c r="D132">
        <v>35691809</v>
      </c>
      <c r="E132">
        <v>66</v>
      </c>
      <c r="F132">
        <v>1</v>
      </c>
      <c r="G132">
        <v>1</v>
      </c>
      <c r="H132">
        <v>3</v>
      </c>
      <c r="I132" t="s">
        <v>370</v>
      </c>
      <c r="J132" t="s">
        <v>6</v>
      </c>
      <c r="K132" t="s">
        <v>371</v>
      </c>
      <c r="L132">
        <v>1374</v>
      </c>
      <c r="N132">
        <v>1013</v>
      </c>
      <c r="O132" t="s">
        <v>372</v>
      </c>
      <c r="P132" t="s">
        <v>372</v>
      </c>
      <c r="Q132">
        <v>1</v>
      </c>
      <c r="W132">
        <v>0</v>
      </c>
      <c r="X132">
        <v>-1731369543</v>
      </c>
      <c r="Y132">
        <v>0.96</v>
      </c>
      <c r="AA132">
        <v>1</v>
      </c>
      <c r="AB132">
        <v>0</v>
      </c>
      <c r="AC132">
        <v>0</v>
      </c>
      <c r="AD132">
        <v>0</v>
      </c>
      <c r="AE132">
        <v>1</v>
      </c>
      <c r="AF132">
        <v>0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6</v>
      </c>
      <c r="AT132">
        <v>0.96</v>
      </c>
      <c r="AU132" t="s">
        <v>6</v>
      </c>
      <c r="AV132">
        <v>0</v>
      </c>
      <c r="AW132">
        <v>2</v>
      </c>
      <c r="AX132">
        <v>40125504</v>
      </c>
      <c r="AY132">
        <v>1</v>
      </c>
      <c r="AZ132">
        <v>0</v>
      </c>
      <c r="BA132">
        <v>115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Y132*Source!I54</f>
        <v>7.68</v>
      </c>
      <c r="CY132">
        <f t="shared" si="55"/>
        <v>1</v>
      </c>
      <c r="CZ132">
        <f t="shared" si="56"/>
        <v>1</v>
      </c>
      <c r="DA132">
        <f t="shared" si="57"/>
        <v>1</v>
      </c>
      <c r="DB132">
        <f t="shared" si="58"/>
        <v>0.96</v>
      </c>
      <c r="DC132">
        <f t="shared" si="59"/>
        <v>0</v>
      </c>
    </row>
    <row r="133" spans="1:107" x14ac:dyDescent="0.2">
      <c r="A133">
        <f>ROW(Source!A54)</f>
        <v>54</v>
      </c>
      <c r="B133">
        <v>40125201</v>
      </c>
      <c r="C133">
        <v>40125487</v>
      </c>
      <c r="D133">
        <v>0</v>
      </c>
      <c r="E133">
        <v>1</v>
      </c>
      <c r="F133">
        <v>1</v>
      </c>
      <c r="G133">
        <v>1</v>
      </c>
      <c r="H133">
        <v>3</v>
      </c>
      <c r="I133" t="s">
        <v>32</v>
      </c>
      <c r="J133" t="s">
        <v>6</v>
      </c>
      <c r="K133" t="s">
        <v>135</v>
      </c>
      <c r="L133">
        <v>1371</v>
      </c>
      <c r="N133">
        <v>1013</v>
      </c>
      <c r="O133" t="s">
        <v>17</v>
      </c>
      <c r="P133" t="s">
        <v>17</v>
      </c>
      <c r="Q133">
        <v>1</v>
      </c>
      <c r="W133">
        <v>0</v>
      </c>
      <c r="X133">
        <v>-1906275857</v>
      </c>
      <c r="Y133">
        <v>1</v>
      </c>
      <c r="AA133">
        <v>11880.17</v>
      </c>
      <c r="AB133">
        <v>0</v>
      </c>
      <c r="AC133">
        <v>0</v>
      </c>
      <c r="AD133">
        <v>0</v>
      </c>
      <c r="AE133">
        <v>11880.17</v>
      </c>
      <c r="AF133">
        <v>0</v>
      </c>
      <c r="AG133">
        <v>0</v>
      </c>
      <c r="AH133">
        <v>0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0</v>
      </c>
      <c r="AP133">
        <v>0</v>
      </c>
      <c r="AQ133">
        <v>0</v>
      </c>
      <c r="AR133">
        <v>0</v>
      </c>
      <c r="AS133" t="s">
        <v>6</v>
      </c>
      <c r="AT133">
        <v>1</v>
      </c>
      <c r="AU133" t="s">
        <v>6</v>
      </c>
      <c r="AV133">
        <v>0</v>
      </c>
      <c r="AW133">
        <v>1</v>
      </c>
      <c r="AX133">
        <v>-1</v>
      </c>
      <c r="AY133">
        <v>0</v>
      </c>
      <c r="AZ133">
        <v>0</v>
      </c>
      <c r="BA133" t="s">
        <v>6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Y133*Source!I54</f>
        <v>8</v>
      </c>
      <c r="CY133">
        <f t="shared" si="55"/>
        <v>11880.17</v>
      </c>
      <c r="CZ133">
        <f t="shared" si="56"/>
        <v>11880.17</v>
      </c>
      <c r="DA133">
        <f t="shared" si="57"/>
        <v>1</v>
      </c>
      <c r="DB133">
        <f t="shared" si="58"/>
        <v>11880.17</v>
      </c>
      <c r="DC133">
        <f t="shared" si="59"/>
        <v>0</v>
      </c>
    </row>
    <row r="134" spans="1:107" x14ac:dyDescent="0.2">
      <c r="A134">
        <f>ROW(Source!A56)</f>
        <v>56</v>
      </c>
      <c r="B134">
        <v>40125201</v>
      </c>
      <c r="C134">
        <v>40125506</v>
      </c>
      <c r="D134">
        <v>35686837</v>
      </c>
      <c r="E134">
        <v>66</v>
      </c>
      <c r="F134">
        <v>1</v>
      </c>
      <c r="G134">
        <v>1</v>
      </c>
      <c r="H134">
        <v>1</v>
      </c>
      <c r="I134" t="s">
        <v>463</v>
      </c>
      <c r="J134" t="s">
        <v>6</v>
      </c>
      <c r="K134" t="s">
        <v>464</v>
      </c>
      <c r="L134">
        <v>1191</v>
      </c>
      <c r="N134">
        <v>1013</v>
      </c>
      <c r="O134" t="s">
        <v>355</v>
      </c>
      <c r="P134" t="s">
        <v>355</v>
      </c>
      <c r="Q134">
        <v>1</v>
      </c>
      <c r="W134">
        <v>0</v>
      </c>
      <c r="X134">
        <v>-983457869</v>
      </c>
      <c r="Y134">
        <v>2.3689999999999998</v>
      </c>
      <c r="AA134">
        <v>0</v>
      </c>
      <c r="AB134">
        <v>0</v>
      </c>
      <c r="AC134">
        <v>0</v>
      </c>
      <c r="AD134">
        <v>8.64</v>
      </c>
      <c r="AE134">
        <v>0</v>
      </c>
      <c r="AF134">
        <v>0</v>
      </c>
      <c r="AG134">
        <v>0</v>
      </c>
      <c r="AH134">
        <v>8.64</v>
      </c>
      <c r="AI134">
        <v>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1</v>
      </c>
      <c r="AQ134">
        <v>0</v>
      </c>
      <c r="AR134">
        <v>0</v>
      </c>
      <c r="AS134" t="s">
        <v>6</v>
      </c>
      <c r="AT134">
        <v>2.06</v>
      </c>
      <c r="AU134" t="s">
        <v>19</v>
      </c>
      <c r="AV134">
        <v>1</v>
      </c>
      <c r="AW134">
        <v>2</v>
      </c>
      <c r="AX134">
        <v>40125512</v>
      </c>
      <c r="AY134">
        <v>1</v>
      </c>
      <c r="AZ134">
        <v>0</v>
      </c>
      <c r="BA134">
        <v>116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Y134*Source!I56</f>
        <v>18.951999999999998</v>
      </c>
      <c r="CY134">
        <f>AD134</f>
        <v>8.64</v>
      </c>
      <c r="CZ134">
        <f>AH134</f>
        <v>8.64</v>
      </c>
      <c r="DA134">
        <f>AL134</f>
        <v>1</v>
      </c>
      <c r="DB134">
        <f>ROUND((ROUND(AT134*CZ134,2)*1.15),2)</f>
        <v>20.47</v>
      </c>
      <c r="DC134">
        <f>ROUND((ROUND(AT134*AG134,2)*1.15),2)</f>
        <v>0</v>
      </c>
    </row>
    <row r="135" spans="1:107" x14ac:dyDescent="0.2">
      <c r="A135">
        <f>ROW(Source!A56)</f>
        <v>56</v>
      </c>
      <c r="B135">
        <v>40125201</v>
      </c>
      <c r="C135">
        <v>40125506</v>
      </c>
      <c r="D135">
        <v>35687095</v>
      </c>
      <c r="E135">
        <v>66</v>
      </c>
      <c r="F135">
        <v>1</v>
      </c>
      <c r="G135">
        <v>1</v>
      </c>
      <c r="H135">
        <v>1</v>
      </c>
      <c r="I135" t="s">
        <v>375</v>
      </c>
      <c r="J135" t="s">
        <v>6</v>
      </c>
      <c r="K135" t="s">
        <v>376</v>
      </c>
      <c r="L135">
        <v>1191</v>
      </c>
      <c r="N135">
        <v>1013</v>
      </c>
      <c r="O135" t="s">
        <v>355</v>
      </c>
      <c r="P135" t="s">
        <v>355</v>
      </c>
      <c r="Q135">
        <v>1</v>
      </c>
      <c r="W135">
        <v>0</v>
      </c>
      <c r="X135">
        <v>-1417349443</v>
      </c>
      <c r="Y135">
        <v>1.15E-2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1</v>
      </c>
      <c r="AQ135">
        <v>0</v>
      </c>
      <c r="AR135">
        <v>0</v>
      </c>
      <c r="AS135" t="s">
        <v>6</v>
      </c>
      <c r="AT135">
        <v>0.01</v>
      </c>
      <c r="AU135" t="s">
        <v>19</v>
      </c>
      <c r="AV135">
        <v>2</v>
      </c>
      <c r="AW135">
        <v>2</v>
      </c>
      <c r="AX135">
        <v>40125513</v>
      </c>
      <c r="AY135">
        <v>1</v>
      </c>
      <c r="AZ135">
        <v>0</v>
      </c>
      <c r="BA135">
        <v>117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Y135*Source!I56</f>
        <v>9.1999999999999998E-2</v>
      </c>
      <c r="CY135">
        <f>AD135</f>
        <v>0</v>
      </c>
      <c r="CZ135">
        <f>AH135</f>
        <v>0</v>
      </c>
      <c r="DA135">
        <f>AL135</f>
        <v>1</v>
      </c>
      <c r="DB135">
        <f>ROUND((ROUND(AT135*CZ135,2)*1.15),2)</f>
        <v>0</v>
      </c>
      <c r="DC135">
        <f>ROUND((ROUND(AT135*AG135,2)*1.15),2)</f>
        <v>0</v>
      </c>
    </row>
    <row r="136" spans="1:107" x14ac:dyDescent="0.2">
      <c r="A136">
        <f>ROW(Source!A56)</f>
        <v>56</v>
      </c>
      <c r="B136">
        <v>40125201</v>
      </c>
      <c r="C136">
        <v>40125506</v>
      </c>
      <c r="D136">
        <v>35698427</v>
      </c>
      <c r="E136">
        <v>1</v>
      </c>
      <c r="F136">
        <v>1</v>
      </c>
      <c r="G136">
        <v>1</v>
      </c>
      <c r="H136">
        <v>2</v>
      </c>
      <c r="I136" t="s">
        <v>437</v>
      </c>
      <c r="J136" t="s">
        <v>438</v>
      </c>
      <c r="K136" t="s">
        <v>439</v>
      </c>
      <c r="L136">
        <v>1367</v>
      </c>
      <c r="N136">
        <v>1011</v>
      </c>
      <c r="O136" t="s">
        <v>380</v>
      </c>
      <c r="P136" t="s">
        <v>380</v>
      </c>
      <c r="Q136">
        <v>1</v>
      </c>
      <c r="W136">
        <v>0</v>
      </c>
      <c r="X136">
        <v>1977178073</v>
      </c>
      <c r="Y136">
        <v>1.15E-2</v>
      </c>
      <c r="AA136">
        <v>0</v>
      </c>
      <c r="AB136">
        <v>65.709999999999994</v>
      </c>
      <c r="AC136">
        <v>11.6</v>
      </c>
      <c r="AD136">
        <v>0</v>
      </c>
      <c r="AE136">
        <v>0</v>
      </c>
      <c r="AF136">
        <v>65.709999999999994</v>
      </c>
      <c r="AG136">
        <v>11.6</v>
      </c>
      <c r="AH136">
        <v>0</v>
      </c>
      <c r="AI136">
        <v>1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1</v>
      </c>
      <c r="AQ136">
        <v>0</v>
      </c>
      <c r="AR136">
        <v>0</v>
      </c>
      <c r="AS136" t="s">
        <v>6</v>
      </c>
      <c r="AT136">
        <v>0.01</v>
      </c>
      <c r="AU136" t="s">
        <v>19</v>
      </c>
      <c r="AV136">
        <v>0</v>
      </c>
      <c r="AW136">
        <v>2</v>
      </c>
      <c r="AX136">
        <v>40125514</v>
      </c>
      <c r="AY136">
        <v>1</v>
      </c>
      <c r="AZ136">
        <v>0</v>
      </c>
      <c r="BA136">
        <v>118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Y136*Source!I56</f>
        <v>9.1999999999999998E-2</v>
      </c>
      <c r="CY136">
        <f>AB136</f>
        <v>65.709999999999994</v>
      </c>
      <c r="CZ136">
        <f>AF136</f>
        <v>65.709999999999994</v>
      </c>
      <c r="DA136">
        <f>AJ136</f>
        <v>1</v>
      </c>
      <c r="DB136">
        <f>ROUND((ROUND(AT136*CZ136,2)*1.15),2)</f>
        <v>0.76</v>
      </c>
      <c r="DC136">
        <f>ROUND((ROUND(AT136*AG136,2)*1.15),2)</f>
        <v>0.14000000000000001</v>
      </c>
    </row>
    <row r="137" spans="1:107" x14ac:dyDescent="0.2">
      <c r="A137">
        <f>ROW(Source!A56)</f>
        <v>56</v>
      </c>
      <c r="B137">
        <v>40125201</v>
      </c>
      <c r="C137">
        <v>40125506</v>
      </c>
      <c r="D137">
        <v>35691809</v>
      </c>
      <c r="E137">
        <v>66</v>
      </c>
      <c r="F137">
        <v>1</v>
      </c>
      <c r="G137">
        <v>1</v>
      </c>
      <c r="H137">
        <v>3</v>
      </c>
      <c r="I137" t="s">
        <v>370</v>
      </c>
      <c r="J137" t="s">
        <v>6</v>
      </c>
      <c r="K137" t="s">
        <v>371</v>
      </c>
      <c r="L137">
        <v>1374</v>
      </c>
      <c r="N137">
        <v>1013</v>
      </c>
      <c r="O137" t="s">
        <v>372</v>
      </c>
      <c r="P137" t="s">
        <v>372</v>
      </c>
      <c r="Q137">
        <v>1</v>
      </c>
      <c r="W137">
        <v>0</v>
      </c>
      <c r="X137">
        <v>-1731369543</v>
      </c>
      <c r="Y137">
        <v>0.36</v>
      </c>
      <c r="AA137">
        <v>1</v>
      </c>
      <c r="AB137">
        <v>0</v>
      </c>
      <c r="AC137">
        <v>0</v>
      </c>
      <c r="AD137">
        <v>0</v>
      </c>
      <c r="AE137">
        <v>1</v>
      </c>
      <c r="AF137">
        <v>0</v>
      </c>
      <c r="AG137">
        <v>0</v>
      </c>
      <c r="AH137">
        <v>0</v>
      </c>
      <c r="AI137">
        <v>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6</v>
      </c>
      <c r="AT137">
        <v>0.36</v>
      </c>
      <c r="AU137" t="s">
        <v>6</v>
      </c>
      <c r="AV137">
        <v>0</v>
      </c>
      <c r="AW137">
        <v>2</v>
      </c>
      <c r="AX137">
        <v>40125515</v>
      </c>
      <c r="AY137">
        <v>1</v>
      </c>
      <c r="AZ137">
        <v>0</v>
      </c>
      <c r="BA137">
        <v>119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Y137*Source!I56</f>
        <v>2.88</v>
      </c>
      <c r="CY137">
        <f>AA137</f>
        <v>1</v>
      </c>
      <c r="CZ137">
        <f>AE137</f>
        <v>1</v>
      </c>
      <c r="DA137">
        <f>AI137</f>
        <v>1</v>
      </c>
      <c r="DB137">
        <f>ROUND(ROUND(AT137*CZ137,2),2)</f>
        <v>0.36</v>
      </c>
      <c r="DC137">
        <f>ROUND(ROUND(AT137*AG137,2),2)</f>
        <v>0</v>
      </c>
    </row>
    <row r="138" spans="1:107" x14ac:dyDescent="0.2">
      <c r="A138">
        <f>ROW(Source!A56)</f>
        <v>56</v>
      </c>
      <c r="B138">
        <v>40125201</v>
      </c>
      <c r="C138">
        <v>40125506</v>
      </c>
      <c r="D138">
        <v>0</v>
      </c>
      <c r="E138">
        <v>1</v>
      </c>
      <c r="F138">
        <v>1</v>
      </c>
      <c r="G138">
        <v>1</v>
      </c>
      <c r="H138">
        <v>3</v>
      </c>
      <c r="I138" t="s">
        <v>32</v>
      </c>
      <c r="J138" t="s">
        <v>6</v>
      </c>
      <c r="K138" t="s">
        <v>144</v>
      </c>
      <c r="L138">
        <v>1371</v>
      </c>
      <c r="N138">
        <v>1013</v>
      </c>
      <c r="O138" t="s">
        <v>17</v>
      </c>
      <c r="P138" t="s">
        <v>17</v>
      </c>
      <c r="Q138">
        <v>1</v>
      </c>
      <c r="W138">
        <v>0</v>
      </c>
      <c r="X138">
        <v>2073005100</v>
      </c>
      <c r="Y138">
        <v>1</v>
      </c>
      <c r="AA138">
        <v>1893.94</v>
      </c>
      <c r="AB138">
        <v>0</v>
      </c>
      <c r="AC138">
        <v>0</v>
      </c>
      <c r="AD138">
        <v>0</v>
      </c>
      <c r="AE138">
        <v>1893.94</v>
      </c>
      <c r="AF138">
        <v>0</v>
      </c>
      <c r="AG138">
        <v>0</v>
      </c>
      <c r="AH138">
        <v>0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0</v>
      </c>
      <c r="AP138">
        <v>0</v>
      </c>
      <c r="AQ138">
        <v>0</v>
      </c>
      <c r="AR138">
        <v>0</v>
      </c>
      <c r="AS138" t="s">
        <v>6</v>
      </c>
      <c r="AT138">
        <v>1</v>
      </c>
      <c r="AU138" t="s">
        <v>6</v>
      </c>
      <c r="AV138">
        <v>0</v>
      </c>
      <c r="AW138">
        <v>1</v>
      </c>
      <c r="AX138">
        <v>-1</v>
      </c>
      <c r="AY138">
        <v>0</v>
      </c>
      <c r="AZ138">
        <v>0</v>
      </c>
      <c r="BA138" t="s">
        <v>6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Y138*Source!I56</f>
        <v>8</v>
      </c>
      <c r="CY138">
        <f>AA138</f>
        <v>1893.94</v>
      </c>
      <c r="CZ138">
        <f>AE138</f>
        <v>1893.94</v>
      </c>
      <c r="DA138">
        <f>AI138</f>
        <v>1</v>
      </c>
      <c r="DB138">
        <f>ROUND(ROUND(AT138*CZ138,2),2)</f>
        <v>1893.94</v>
      </c>
      <c r="DC138">
        <f>ROUND(ROUND(AT138*AG138,2),2)</f>
        <v>0</v>
      </c>
    </row>
    <row r="139" spans="1:107" x14ac:dyDescent="0.2">
      <c r="A139">
        <f>ROW(Source!A58)</f>
        <v>58</v>
      </c>
      <c r="B139">
        <v>40125201</v>
      </c>
      <c r="C139">
        <v>40125517</v>
      </c>
      <c r="D139">
        <v>35686880</v>
      </c>
      <c r="E139">
        <v>66</v>
      </c>
      <c r="F139">
        <v>1</v>
      </c>
      <c r="G139">
        <v>1</v>
      </c>
      <c r="H139">
        <v>1</v>
      </c>
      <c r="I139" t="s">
        <v>465</v>
      </c>
      <c r="J139" t="s">
        <v>6</v>
      </c>
      <c r="K139" t="s">
        <v>466</v>
      </c>
      <c r="L139">
        <v>1191</v>
      </c>
      <c r="N139">
        <v>1013</v>
      </c>
      <c r="O139" t="s">
        <v>355</v>
      </c>
      <c r="P139" t="s">
        <v>355</v>
      </c>
      <c r="Q139">
        <v>1</v>
      </c>
      <c r="W139">
        <v>0</v>
      </c>
      <c r="X139">
        <v>1608048003</v>
      </c>
      <c r="Y139">
        <v>252.63199999999998</v>
      </c>
      <c r="AA139">
        <v>0</v>
      </c>
      <c r="AB139">
        <v>0</v>
      </c>
      <c r="AC139">
        <v>0</v>
      </c>
      <c r="AD139">
        <v>9.51</v>
      </c>
      <c r="AE139">
        <v>0</v>
      </c>
      <c r="AF139">
        <v>0</v>
      </c>
      <c r="AG139">
        <v>0</v>
      </c>
      <c r="AH139">
        <v>9.51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S139" t="s">
        <v>6</v>
      </c>
      <c r="AT139">
        <v>219.68</v>
      </c>
      <c r="AU139" t="s">
        <v>19</v>
      </c>
      <c r="AV139">
        <v>1</v>
      </c>
      <c r="AW139">
        <v>2</v>
      </c>
      <c r="AX139">
        <v>40125530</v>
      </c>
      <c r="AY139">
        <v>1</v>
      </c>
      <c r="AZ139">
        <v>0</v>
      </c>
      <c r="BA139">
        <v>120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Y139*Source!I58</f>
        <v>10.105279999999999</v>
      </c>
      <c r="CY139">
        <f>AD139</f>
        <v>9.51</v>
      </c>
      <c r="CZ139">
        <f>AH139</f>
        <v>9.51</v>
      </c>
      <c r="DA139">
        <f>AL139</f>
        <v>1</v>
      </c>
      <c r="DB139">
        <f>ROUND((ROUND(AT139*CZ139,2)*1.15),2)</f>
        <v>2402.5300000000002</v>
      </c>
      <c r="DC139">
        <f>ROUND((ROUND(AT139*AG139,2)*1.15),2)</f>
        <v>0</v>
      </c>
    </row>
    <row r="140" spans="1:107" x14ac:dyDescent="0.2">
      <c r="A140">
        <f>ROW(Source!A58)</f>
        <v>58</v>
      </c>
      <c r="B140">
        <v>40125201</v>
      </c>
      <c r="C140">
        <v>40125517</v>
      </c>
      <c r="D140">
        <v>35687095</v>
      </c>
      <c r="E140">
        <v>66</v>
      </c>
      <c r="F140">
        <v>1</v>
      </c>
      <c r="G140">
        <v>1</v>
      </c>
      <c r="H140">
        <v>1</v>
      </c>
      <c r="I140" t="s">
        <v>375</v>
      </c>
      <c r="J140" t="s">
        <v>6</v>
      </c>
      <c r="K140" t="s">
        <v>376</v>
      </c>
      <c r="L140">
        <v>1191</v>
      </c>
      <c r="N140">
        <v>1013</v>
      </c>
      <c r="O140" t="s">
        <v>355</v>
      </c>
      <c r="P140" t="s">
        <v>355</v>
      </c>
      <c r="Q140">
        <v>1</v>
      </c>
      <c r="W140">
        <v>0</v>
      </c>
      <c r="X140">
        <v>-1417349443</v>
      </c>
      <c r="Y140">
        <v>0.81649999999999989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1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1</v>
      </c>
      <c r="AQ140">
        <v>0</v>
      </c>
      <c r="AR140">
        <v>0</v>
      </c>
      <c r="AS140" t="s">
        <v>6</v>
      </c>
      <c r="AT140">
        <v>0.71</v>
      </c>
      <c r="AU140" t="s">
        <v>19</v>
      </c>
      <c r="AV140">
        <v>2</v>
      </c>
      <c r="AW140">
        <v>2</v>
      </c>
      <c r="AX140">
        <v>40125531</v>
      </c>
      <c r="AY140">
        <v>1</v>
      </c>
      <c r="AZ140">
        <v>0</v>
      </c>
      <c r="BA140">
        <v>121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Y140*Source!I58</f>
        <v>3.2659999999999995E-2</v>
      </c>
      <c r="CY140">
        <f>AD140</f>
        <v>0</v>
      </c>
      <c r="CZ140">
        <f>AH140</f>
        <v>0</v>
      </c>
      <c r="DA140">
        <f>AL140</f>
        <v>1</v>
      </c>
      <c r="DB140">
        <f>ROUND((ROUND(AT140*CZ140,2)*1.15),2)</f>
        <v>0</v>
      </c>
      <c r="DC140">
        <f>ROUND((ROUND(AT140*AG140,2)*1.15),2)</f>
        <v>0</v>
      </c>
    </row>
    <row r="141" spans="1:107" x14ac:dyDescent="0.2">
      <c r="A141">
        <f>ROW(Source!A58)</f>
        <v>58</v>
      </c>
      <c r="B141">
        <v>40125201</v>
      </c>
      <c r="C141">
        <v>40125517</v>
      </c>
      <c r="D141">
        <v>35697488</v>
      </c>
      <c r="E141">
        <v>1</v>
      </c>
      <c r="F141">
        <v>1</v>
      </c>
      <c r="G141">
        <v>1</v>
      </c>
      <c r="H141">
        <v>2</v>
      </c>
      <c r="I141" t="s">
        <v>434</v>
      </c>
      <c r="J141" t="s">
        <v>435</v>
      </c>
      <c r="K141" t="s">
        <v>436</v>
      </c>
      <c r="L141">
        <v>1367</v>
      </c>
      <c r="N141">
        <v>1011</v>
      </c>
      <c r="O141" t="s">
        <v>380</v>
      </c>
      <c r="P141" t="s">
        <v>380</v>
      </c>
      <c r="Q141">
        <v>1</v>
      </c>
      <c r="W141">
        <v>0</v>
      </c>
      <c r="X141">
        <v>540017450</v>
      </c>
      <c r="Y141">
        <v>0.45999999999999996</v>
      </c>
      <c r="AA141">
        <v>0</v>
      </c>
      <c r="AB141">
        <v>115.4</v>
      </c>
      <c r="AC141">
        <v>13.5</v>
      </c>
      <c r="AD141">
        <v>0</v>
      </c>
      <c r="AE141">
        <v>0</v>
      </c>
      <c r="AF141">
        <v>115.4</v>
      </c>
      <c r="AG141">
        <v>13.5</v>
      </c>
      <c r="AH141">
        <v>0</v>
      </c>
      <c r="AI141">
        <v>1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1</v>
      </c>
      <c r="AQ141">
        <v>0</v>
      </c>
      <c r="AR141">
        <v>0</v>
      </c>
      <c r="AS141" t="s">
        <v>6</v>
      </c>
      <c r="AT141">
        <v>0.4</v>
      </c>
      <c r="AU141" t="s">
        <v>19</v>
      </c>
      <c r="AV141">
        <v>0</v>
      </c>
      <c r="AW141">
        <v>2</v>
      </c>
      <c r="AX141">
        <v>40125532</v>
      </c>
      <c r="AY141">
        <v>1</v>
      </c>
      <c r="AZ141">
        <v>0</v>
      </c>
      <c r="BA141">
        <v>122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Y141*Source!I58</f>
        <v>1.84E-2</v>
      </c>
      <c r="CY141">
        <f>AB141</f>
        <v>115.4</v>
      </c>
      <c r="CZ141">
        <f>AF141</f>
        <v>115.4</v>
      </c>
      <c r="DA141">
        <f>AJ141</f>
        <v>1</v>
      </c>
      <c r="DB141">
        <f>ROUND((ROUND(AT141*CZ141,2)*1.15),2)</f>
        <v>53.08</v>
      </c>
      <c r="DC141">
        <f>ROUND((ROUND(AT141*AG141,2)*1.15),2)</f>
        <v>6.21</v>
      </c>
    </row>
    <row r="142" spans="1:107" x14ac:dyDescent="0.2">
      <c r="A142">
        <f>ROW(Source!A58)</f>
        <v>58</v>
      </c>
      <c r="B142">
        <v>40125201</v>
      </c>
      <c r="C142">
        <v>40125517</v>
      </c>
      <c r="D142">
        <v>35698427</v>
      </c>
      <c r="E142">
        <v>1</v>
      </c>
      <c r="F142">
        <v>1</v>
      </c>
      <c r="G142">
        <v>1</v>
      </c>
      <c r="H142">
        <v>2</v>
      </c>
      <c r="I142" t="s">
        <v>437</v>
      </c>
      <c r="J142" t="s">
        <v>438</v>
      </c>
      <c r="K142" t="s">
        <v>439</v>
      </c>
      <c r="L142">
        <v>1367</v>
      </c>
      <c r="N142">
        <v>1011</v>
      </c>
      <c r="O142" t="s">
        <v>380</v>
      </c>
      <c r="P142" t="s">
        <v>380</v>
      </c>
      <c r="Q142">
        <v>1</v>
      </c>
      <c r="W142">
        <v>0</v>
      </c>
      <c r="X142">
        <v>1977178073</v>
      </c>
      <c r="Y142">
        <v>0.35649999999999998</v>
      </c>
      <c r="AA142">
        <v>0</v>
      </c>
      <c r="AB142">
        <v>65.709999999999994</v>
      </c>
      <c r="AC142">
        <v>11.6</v>
      </c>
      <c r="AD142">
        <v>0</v>
      </c>
      <c r="AE142">
        <v>0</v>
      </c>
      <c r="AF142">
        <v>65.709999999999994</v>
      </c>
      <c r="AG142">
        <v>11.6</v>
      </c>
      <c r="AH142">
        <v>0</v>
      </c>
      <c r="AI142">
        <v>1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1</v>
      </c>
      <c r="AQ142">
        <v>0</v>
      </c>
      <c r="AR142">
        <v>0</v>
      </c>
      <c r="AS142" t="s">
        <v>6</v>
      </c>
      <c r="AT142">
        <v>0.31</v>
      </c>
      <c r="AU142" t="s">
        <v>19</v>
      </c>
      <c r="AV142">
        <v>0</v>
      </c>
      <c r="AW142">
        <v>2</v>
      </c>
      <c r="AX142">
        <v>40125533</v>
      </c>
      <c r="AY142">
        <v>1</v>
      </c>
      <c r="AZ142">
        <v>0</v>
      </c>
      <c r="BA142">
        <v>123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Y142*Source!I58</f>
        <v>1.426E-2</v>
      </c>
      <c r="CY142">
        <f>AB142</f>
        <v>65.709999999999994</v>
      </c>
      <c r="CZ142">
        <f>AF142</f>
        <v>65.709999999999994</v>
      </c>
      <c r="DA142">
        <f>AJ142</f>
        <v>1</v>
      </c>
      <c r="DB142">
        <f>ROUND((ROUND(AT142*CZ142,2)*1.15),2)</f>
        <v>23.43</v>
      </c>
      <c r="DC142">
        <f>ROUND((ROUND(AT142*AG142,2)*1.15),2)</f>
        <v>4.1399999999999997</v>
      </c>
    </row>
    <row r="143" spans="1:107" x14ac:dyDescent="0.2">
      <c r="A143">
        <f>ROW(Source!A58)</f>
        <v>58</v>
      </c>
      <c r="B143">
        <v>40125201</v>
      </c>
      <c r="C143">
        <v>40125517</v>
      </c>
      <c r="D143">
        <v>35698641</v>
      </c>
      <c r="E143">
        <v>1</v>
      </c>
      <c r="F143">
        <v>1</v>
      </c>
      <c r="G143">
        <v>1</v>
      </c>
      <c r="H143">
        <v>2</v>
      </c>
      <c r="I143" t="s">
        <v>416</v>
      </c>
      <c r="J143" t="s">
        <v>417</v>
      </c>
      <c r="K143" t="s">
        <v>418</v>
      </c>
      <c r="L143">
        <v>1367</v>
      </c>
      <c r="N143">
        <v>1011</v>
      </c>
      <c r="O143" t="s">
        <v>380</v>
      </c>
      <c r="P143" t="s">
        <v>380</v>
      </c>
      <c r="Q143">
        <v>1</v>
      </c>
      <c r="W143">
        <v>0</v>
      </c>
      <c r="X143">
        <v>-339086999</v>
      </c>
      <c r="Y143">
        <v>24.1845</v>
      </c>
      <c r="AA143">
        <v>0</v>
      </c>
      <c r="AB143">
        <v>8.1</v>
      </c>
      <c r="AC143">
        <v>0</v>
      </c>
      <c r="AD143">
        <v>0</v>
      </c>
      <c r="AE143">
        <v>0</v>
      </c>
      <c r="AF143">
        <v>8.1</v>
      </c>
      <c r="AG143">
        <v>0</v>
      </c>
      <c r="AH143">
        <v>0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1</v>
      </c>
      <c r="AQ143">
        <v>0</v>
      </c>
      <c r="AR143">
        <v>0</v>
      </c>
      <c r="AS143" t="s">
        <v>6</v>
      </c>
      <c r="AT143">
        <v>21.03</v>
      </c>
      <c r="AU143" t="s">
        <v>19</v>
      </c>
      <c r="AV143">
        <v>0</v>
      </c>
      <c r="AW143">
        <v>2</v>
      </c>
      <c r="AX143">
        <v>40125534</v>
      </c>
      <c r="AY143">
        <v>1</v>
      </c>
      <c r="AZ143">
        <v>0</v>
      </c>
      <c r="BA143">
        <v>124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Y143*Source!I58</f>
        <v>0.96738000000000002</v>
      </c>
      <c r="CY143">
        <f>AB143</f>
        <v>8.1</v>
      </c>
      <c r="CZ143">
        <f>AF143</f>
        <v>8.1</v>
      </c>
      <c r="DA143">
        <f>AJ143</f>
        <v>1</v>
      </c>
      <c r="DB143">
        <f>ROUND((ROUND(AT143*CZ143,2)*1.15),2)</f>
        <v>195.89</v>
      </c>
      <c r="DC143">
        <f>ROUND((ROUND(AT143*AG143,2)*1.15),2)</f>
        <v>0</v>
      </c>
    </row>
    <row r="144" spans="1:107" x14ac:dyDescent="0.2">
      <c r="A144">
        <f>ROW(Source!A58)</f>
        <v>58</v>
      </c>
      <c r="B144">
        <v>40125201</v>
      </c>
      <c r="C144">
        <v>40125517</v>
      </c>
      <c r="D144">
        <v>35704449</v>
      </c>
      <c r="E144">
        <v>1</v>
      </c>
      <c r="F144">
        <v>1</v>
      </c>
      <c r="G144">
        <v>1</v>
      </c>
      <c r="H144">
        <v>3</v>
      </c>
      <c r="I144" t="s">
        <v>467</v>
      </c>
      <c r="J144" t="s">
        <v>468</v>
      </c>
      <c r="K144" t="s">
        <v>469</v>
      </c>
      <c r="L144">
        <v>1383</v>
      </c>
      <c r="N144">
        <v>1013</v>
      </c>
      <c r="O144" t="s">
        <v>470</v>
      </c>
      <c r="P144" t="s">
        <v>470</v>
      </c>
      <c r="Q144">
        <v>1</v>
      </c>
      <c r="W144">
        <v>0</v>
      </c>
      <c r="X144">
        <v>-1731766116</v>
      </c>
      <c r="Y144">
        <v>35.31</v>
      </c>
      <c r="AA144">
        <v>0.4</v>
      </c>
      <c r="AB144">
        <v>0</v>
      </c>
      <c r="AC144">
        <v>0</v>
      </c>
      <c r="AD144">
        <v>0</v>
      </c>
      <c r="AE144">
        <v>0.4</v>
      </c>
      <c r="AF144">
        <v>0</v>
      </c>
      <c r="AG144">
        <v>0</v>
      </c>
      <c r="AH144">
        <v>0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6</v>
      </c>
      <c r="AT144">
        <v>35.31</v>
      </c>
      <c r="AU144" t="s">
        <v>6</v>
      </c>
      <c r="AV144">
        <v>0</v>
      </c>
      <c r="AW144">
        <v>2</v>
      </c>
      <c r="AX144">
        <v>40125535</v>
      </c>
      <c r="AY144">
        <v>1</v>
      </c>
      <c r="AZ144">
        <v>0</v>
      </c>
      <c r="BA144">
        <v>125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Y144*Source!I58</f>
        <v>1.4124000000000001</v>
      </c>
      <c r="CY144">
        <f t="shared" ref="CY144:CY150" si="60">AA144</f>
        <v>0.4</v>
      </c>
      <c r="CZ144">
        <f t="shared" ref="CZ144:CZ150" si="61">AE144</f>
        <v>0.4</v>
      </c>
      <c r="DA144">
        <f t="shared" ref="DA144:DA150" si="62">AI144</f>
        <v>1</v>
      </c>
      <c r="DB144">
        <f t="shared" ref="DB144:DB150" si="63">ROUND(ROUND(AT144*CZ144,2),2)</f>
        <v>14.12</v>
      </c>
      <c r="DC144">
        <f t="shared" ref="DC144:DC150" si="64">ROUND(ROUND(AT144*AG144,2),2)</f>
        <v>0</v>
      </c>
    </row>
    <row r="145" spans="1:107" x14ac:dyDescent="0.2">
      <c r="A145">
        <f>ROW(Source!A58)</f>
        <v>58</v>
      </c>
      <c r="B145">
        <v>40125201</v>
      </c>
      <c r="C145">
        <v>40125517</v>
      </c>
      <c r="D145">
        <v>35705552</v>
      </c>
      <c r="E145">
        <v>1</v>
      </c>
      <c r="F145">
        <v>1</v>
      </c>
      <c r="G145">
        <v>1</v>
      </c>
      <c r="H145">
        <v>3</v>
      </c>
      <c r="I145" t="s">
        <v>471</v>
      </c>
      <c r="J145" t="s">
        <v>472</v>
      </c>
      <c r="K145" t="s">
        <v>473</v>
      </c>
      <c r="L145">
        <v>1348</v>
      </c>
      <c r="N145">
        <v>1009</v>
      </c>
      <c r="O145" t="s">
        <v>149</v>
      </c>
      <c r="P145" t="s">
        <v>149</v>
      </c>
      <c r="Q145">
        <v>1000</v>
      </c>
      <c r="W145">
        <v>0</v>
      </c>
      <c r="X145">
        <v>1286795453</v>
      </c>
      <c r="Y145">
        <v>3.8E-3</v>
      </c>
      <c r="AA145">
        <v>9524</v>
      </c>
      <c r="AB145">
        <v>0</v>
      </c>
      <c r="AC145">
        <v>0</v>
      </c>
      <c r="AD145">
        <v>0</v>
      </c>
      <c r="AE145">
        <v>9524</v>
      </c>
      <c r="AF145">
        <v>0</v>
      </c>
      <c r="AG145">
        <v>0</v>
      </c>
      <c r="AH145">
        <v>0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6</v>
      </c>
      <c r="AT145">
        <v>3.8E-3</v>
      </c>
      <c r="AU145" t="s">
        <v>6</v>
      </c>
      <c r="AV145">
        <v>0</v>
      </c>
      <c r="AW145">
        <v>2</v>
      </c>
      <c r="AX145">
        <v>40125536</v>
      </c>
      <c r="AY145">
        <v>1</v>
      </c>
      <c r="AZ145">
        <v>0</v>
      </c>
      <c r="BA145">
        <v>126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Y145*Source!I58</f>
        <v>1.5200000000000001E-4</v>
      </c>
      <c r="CY145">
        <f t="shared" si="60"/>
        <v>9524</v>
      </c>
      <c r="CZ145">
        <f t="shared" si="61"/>
        <v>9524</v>
      </c>
      <c r="DA145">
        <f t="shared" si="62"/>
        <v>1</v>
      </c>
      <c r="DB145">
        <f t="shared" si="63"/>
        <v>36.19</v>
      </c>
      <c r="DC145">
        <f t="shared" si="64"/>
        <v>0</v>
      </c>
    </row>
    <row r="146" spans="1:107" x14ac:dyDescent="0.2">
      <c r="A146">
        <f>ROW(Source!A58)</f>
        <v>58</v>
      </c>
      <c r="B146">
        <v>40125201</v>
      </c>
      <c r="C146">
        <v>40125517</v>
      </c>
      <c r="D146">
        <v>35707349</v>
      </c>
      <c r="E146">
        <v>1</v>
      </c>
      <c r="F146">
        <v>1</v>
      </c>
      <c r="G146">
        <v>1</v>
      </c>
      <c r="H146">
        <v>3</v>
      </c>
      <c r="I146">
        <v>0</v>
      </c>
      <c r="J146" t="s">
        <v>474</v>
      </c>
      <c r="K146" t="s">
        <v>475</v>
      </c>
      <c r="L146">
        <v>1371</v>
      </c>
      <c r="N146">
        <v>1013</v>
      </c>
      <c r="O146" t="s">
        <v>17</v>
      </c>
      <c r="P146" t="s">
        <v>17</v>
      </c>
      <c r="Q146">
        <v>1</v>
      </c>
      <c r="W146">
        <v>0</v>
      </c>
      <c r="X146">
        <v>1742996166</v>
      </c>
      <c r="Y146">
        <v>7.22</v>
      </c>
      <c r="AA146">
        <v>5</v>
      </c>
      <c r="AB146">
        <v>0</v>
      </c>
      <c r="AC146">
        <v>0</v>
      </c>
      <c r="AD146">
        <v>0</v>
      </c>
      <c r="AE146">
        <v>5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6</v>
      </c>
      <c r="AT146">
        <v>7.22</v>
      </c>
      <c r="AU146" t="s">
        <v>6</v>
      </c>
      <c r="AV146">
        <v>0</v>
      </c>
      <c r="AW146">
        <v>2</v>
      </c>
      <c r="AX146">
        <v>40125537</v>
      </c>
      <c r="AY146">
        <v>1</v>
      </c>
      <c r="AZ146">
        <v>0</v>
      </c>
      <c r="BA146">
        <v>127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Y146*Source!I58</f>
        <v>0.2888</v>
      </c>
      <c r="CY146">
        <f t="shared" si="60"/>
        <v>5</v>
      </c>
      <c r="CZ146">
        <f t="shared" si="61"/>
        <v>5</v>
      </c>
      <c r="DA146">
        <f t="shared" si="62"/>
        <v>1</v>
      </c>
      <c r="DB146">
        <f t="shared" si="63"/>
        <v>36.1</v>
      </c>
      <c r="DC146">
        <f t="shared" si="64"/>
        <v>0</v>
      </c>
    </row>
    <row r="147" spans="1:107" x14ac:dyDescent="0.2">
      <c r="A147">
        <f>ROW(Source!A58)</f>
        <v>58</v>
      </c>
      <c r="B147">
        <v>40125201</v>
      </c>
      <c r="C147">
        <v>40125517</v>
      </c>
      <c r="D147">
        <v>35707477</v>
      </c>
      <c r="E147">
        <v>1</v>
      </c>
      <c r="F147">
        <v>1</v>
      </c>
      <c r="G147">
        <v>1</v>
      </c>
      <c r="H147">
        <v>3</v>
      </c>
      <c r="I147" t="s">
        <v>476</v>
      </c>
      <c r="J147" t="s">
        <v>477</v>
      </c>
      <c r="K147" t="s">
        <v>478</v>
      </c>
      <c r="L147">
        <v>1371</v>
      </c>
      <c r="N147">
        <v>1013</v>
      </c>
      <c r="O147" t="s">
        <v>17</v>
      </c>
      <c r="P147" t="s">
        <v>17</v>
      </c>
      <c r="Q147">
        <v>1</v>
      </c>
      <c r="W147">
        <v>0</v>
      </c>
      <c r="X147">
        <v>1179167694</v>
      </c>
      <c r="Y147">
        <v>16.739999999999998</v>
      </c>
      <c r="AA147">
        <v>153.76</v>
      </c>
      <c r="AB147">
        <v>0</v>
      </c>
      <c r="AC147">
        <v>0</v>
      </c>
      <c r="AD147">
        <v>0</v>
      </c>
      <c r="AE147">
        <v>153.76</v>
      </c>
      <c r="AF147">
        <v>0</v>
      </c>
      <c r="AG147">
        <v>0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6</v>
      </c>
      <c r="AT147">
        <v>16.739999999999998</v>
      </c>
      <c r="AU147" t="s">
        <v>6</v>
      </c>
      <c r="AV147">
        <v>0</v>
      </c>
      <c r="AW147">
        <v>2</v>
      </c>
      <c r="AX147">
        <v>40125538</v>
      </c>
      <c r="AY147">
        <v>1</v>
      </c>
      <c r="AZ147">
        <v>0</v>
      </c>
      <c r="BA147">
        <v>128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Y147*Source!I58</f>
        <v>0.66959999999999997</v>
      </c>
      <c r="CY147">
        <f t="shared" si="60"/>
        <v>153.76</v>
      </c>
      <c r="CZ147">
        <f t="shared" si="61"/>
        <v>153.76</v>
      </c>
      <c r="DA147">
        <f t="shared" si="62"/>
        <v>1</v>
      </c>
      <c r="DB147">
        <f t="shared" si="63"/>
        <v>2573.94</v>
      </c>
      <c r="DC147">
        <f t="shared" si="64"/>
        <v>0</v>
      </c>
    </row>
    <row r="148" spans="1:107" x14ac:dyDescent="0.2">
      <c r="A148">
        <f>ROW(Source!A58)</f>
        <v>58</v>
      </c>
      <c r="B148">
        <v>40125201</v>
      </c>
      <c r="C148">
        <v>40125517</v>
      </c>
      <c r="D148">
        <v>35735879</v>
      </c>
      <c r="E148">
        <v>1</v>
      </c>
      <c r="F148">
        <v>1</v>
      </c>
      <c r="G148">
        <v>1</v>
      </c>
      <c r="H148">
        <v>3</v>
      </c>
      <c r="I148" t="s">
        <v>479</v>
      </c>
      <c r="J148" t="s">
        <v>480</v>
      </c>
      <c r="K148" t="s">
        <v>481</v>
      </c>
      <c r="L148">
        <v>1346</v>
      </c>
      <c r="N148">
        <v>1009</v>
      </c>
      <c r="O148" t="s">
        <v>359</v>
      </c>
      <c r="P148" t="s">
        <v>359</v>
      </c>
      <c r="Q148">
        <v>1</v>
      </c>
      <c r="W148">
        <v>0</v>
      </c>
      <c r="X148">
        <v>-303764830</v>
      </c>
      <c r="Y148">
        <v>0.12670000000000001</v>
      </c>
      <c r="AA148">
        <v>238.48</v>
      </c>
      <c r="AB148">
        <v>0</v>
      </c>
      <c r="AC148">
        <v>0</v>
      </c>
      <c r="AD148">
        <v>0</v>
      </c>
      <c r="AE148">
        <v>238.48</v>
      </c>
      <c r="AF148">
        <v>0</v>
      </c>
      <c r="AG148">
        <v>0</v>
      </c>
      <c r="AH148">
        <v>0</v>
      </c>
      <c r="AI148">
        <v>1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6</v>
      </c>
      <c r="AT148">
        <v>0.12670000000000001</v>
      </c>
      <c r="AU148" t="s">
        <v>6</v>
      </c>
      <c r="AV148">
        <v>0</v>
      </c>
      <c r="AW148">
        <v>2</v>
      </c>
      <c r="AX148">
        <v>40125539</v>
      </c>
      <c r="AY148">
        <v>1</v>
      </c>
      <c r="AZ148">
        <v>0</v>
      </c>
      <c r="BA148">
        <v>129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Y148*Source!I58</f>
        <v>5.0680000000000005E-3</v>
      </c>
      <c r="CY148">
        <f t="shared" si="60"/>
        <v>238.48</v>
      </c>
      <c r="CZ148">
        <f t="shared" si="61"/>
        <v>238.48</v>
      </c>
      <c r="DA148">
        <f t="shared" si="62"/>
        <v>1</v>
      </c>
      <c r="DB148">
        <f t="shared" si="63"/>
        <v>30.22</v>
      </c>
      <c r="DC148">
        <f t="shared" si="64"/>
        <v>0</v>
      </c>
    </row>
    <row r="149" spans="1:107" x14ac:dyDescent="0.2">
      <c r="A149">
        <f>ROW(Source!A58)</f>
        <v>58</v>
      </c>
      <c r="B149">
        <v>40125201</v>
      </c>
      <c r="C149">
        <v>40125517</v>
      </c>
      <c r="D149">
        <v>35691809</v>
      </c>
      <c r="E149">
        <v>66</v>
      </c>
      <c r="F149">
        <v>1</v>
      </c>
      <c r="G149">
        <v>1</v>
      </c>
      <c r="H149">
        <v>3</v>
      </c>
      <c r="I149" t="s">
        <v>370</v>
      </c>
      <c r="J149" t="s">
        <v>6</v>
      </c>
      <c r="K149" t="s">
        <v>371</v>
      </c>
      <c r="L149">
        <v>1374</v>
      </c>
      <c r="N149">
        <v>1013</v>
      </c>
      <c r="O149" t="s">
        <v>372</v>
      </c>
      <c r="P149" t="s">
        <v>372</v>
      </c>
      <c r="Q149">
        <v>1</v>
      </c>
      <c r="W149">
        <v>0</v>
      </c>
      <c r="X149">
        <v>-1731369543</v>
      </c>
      <c r="Y149">
        <v>41.78</v>
      </c>
      <c r="AA149">
        <v>1</v>
      </c>
      <c r="AB149">
        <v>0</v>
      </c>
      <c r="AC149">
        <v>0</v>
      </c>
      <c r="AD149">
        <v>0</v>
      </c>
      <c r="AE149">
        <v>1</v>
      </c>
      <c r="AF149">
        <v>0</v>
      </c>
      <c r="AG149">
        <v>0</v>
      </c>
      <c r="AH149">
        <v>0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6</v>
      </c>
      <c r="AT149">
        <v>41.78</v>
      </c>
      <c r="AU149" t="s">
        <v>6</v>
      </c>
      <c r="AV149">
        <v>0</v>
      </c>
      <c r="AW149">
        <v>2</v>
      </c>
      <c r="AX149">
        <v>40125540</v>
      </c>
      <c r="AY149">
        <v>1</v>
      </c>
      <c r="AZ149">
        <v>0</v>
      </c>
      <c r="BA149">
        <v>130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Y149*Source!I58</f>
        <v>1.6712</v>
      </c>
      <c r="CY149">
        <f t="shared" si="60"/>
        <v>1</v>
      </c>
      <c r="CZ149">
        <f t="shared" si="61"/>
        <v>1</v>
      </c>
      <c r="DA149">
        <f t="shared" si="62"/>
        <v>1</v>
      </c>
      <c r="DB149">
        <f t="shared" si="63"/>
        <v>41.78</v>
      </c>
      <c r="DC149">
        <f t="shared" si="64"/>
        <v>0</v>
      </c>
    </row>
    <row r="150" spans="1:107" x14ac:dyDescent="0.2">
      <c r="A150">
        <f>ROW(Source!A58)</f>
        <v>58</v>
      </c>
      <c r="B150">
        <v>40125201</v>
      </c>
      <c r="C150">
        <v>40125517</v>
      </c>
      <c r="D150">
        <v>0</v>
      </c>
      <c r="E150">
        <v>1</v>
      </c>
      <c r="F150">
        <v>1</v>
      </c>
      <c r="G150">
        <v>1</v>
      </c>
      <c r="H150">
        <v>3</v>
      </c>
      <c r="I150" t="s">
        <v>32</v>
      </c>
      <c r="J150" t="s">
        <v>6</v>
      </c>
      <c r="K150" t="s">
        <v>153</v>
      </c>
      <c r="L150">
        <v>1371</v>
      </c>
      <c r="N150">
        <v>1013</v>
      </c>
      <c r="O150" t="s">
        <v>17</v>
      </c>
      <c r="P150" t="s">
        <v>17</v>
      </c>
      <c r="Q150">
        <v>1</v>
      </c>
      <c r="W150">
        <v>0</v>
      </c>
      <c r="X150">
        <v>-1233171345</v>
      </c>
      <c r="Y150">
        <v>200</v>
      </c>
      <c r="AA150">
        <v>248.44</v>
      </c>
      <c r="AB150">
        <v>0</v>
      </c>
      <c r="AC150">
        <v>0</v>
      </c>
      <c r="AD150">
        <v>0</v>
      </c>
      <c r="AE150">
        <v>248.44</v>
      </c>
      <c r="AF150">
        <v>0</v>
      </c>
      <c r="AG150">
        <v>0</v>
      </c>
      <c r="AH150">
        <v>0</v>
      </c>
      <c r="AI150">
        <v>1</v>
      </c>
      <c r="AJ150">
        <v>1</v>
      </c>
      <c r="AK150">
        <v>1</v>
      </c>
      <c r="AL150">
        <v>1</v>
      </c>
      <c r="AN150">
        <v>0</v>
      </c>
      <c r="AO150">
        <v>0</v>
      </c>
      <c r="AP150">
        <v>0</v>
      </c>
      <c r="AQ150">
        <v>0</v>
      </c>
      <c r="AR150">
        <v>0</v>
      </c>
      <c r="AS150" t="s">
        <v>6</v>
      </c>
      <c r="AT150">
        <v>200</v>
      </c>
      <c r="AU150" t="s">
        <v>6</v>
      </c>
      <c r="AV150">
        <v>0</v>
      </c>
      <c r="AW150">
        <v>1</v>
      </c>
      <c r="AX150">
        <v>-1</v>
      </c>
      <c r="AY150">
        <v>0</v>
      </c>
      <c r="AZ150">
        <v>0</v>
      </c>
      <c r="BA150" t="s">
        <v>6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Y150*Source!I58</f>
        <v>8</v>
      </c>
      <c r="CY150">
        <f t="shared" si="60"/>
        <v>248.44</v>
      </c>
      <c r="CZ150">
        <f t="shared" si="61"/>
        <v>248.44</v>
      </c>
      <c r="DA150">
        <f t="shared" si="62"/>
        <v>1</v>
      </c>
      <c r="DB150">
        <f t="shared" si="63"/>
        <v>49688</v>
      </c>
      <c r="DC150">
        <f t="shared" si="64"/>
        <v>0</v>
      </c>
    </row>
    <row r="151" spans="1:107" x14ac:dyDescent="0.2">
      <c r="A151">
        <f>ROW(Source!A60)</f>
        <v>60</v>
      </c>
      <c r="B151">
        <v>40125201</v>
      </c>
      <c r="C151">
        <v>40125542</v>
      </c>
      <c r="D151">
        <v>35686885</v>
      </c>
      <c r="E151">
        <v>66</v>
      </c>
      <c r="F151">
        <v>1</v>
      </c>
      <c r="G151">
        <v>1</v>
      </c>
      <c r="H151">
        <v>1</v>
      </c>
      <c r="I151" t="s">
        <v>405</v>
      </c>
      <c r="J151" t="s">
        <v>6</v>
      </c>
      <c r="K151" t="s">
        <v>406</v>
      </c>
      <c r="L151">
        <v>1191</v>
      </c>
      <c r="N151">
        <v>1013</v>
      </c>
      <c r="O151" t="s">
        <v>355</v>
      </c>
      <c r="P151" t="s">
        <v>355</v>
      </c>
      <c r="Q151">
        <v>1</v>
      </c>
      <c r="W151">
        <v>0</v>
      </c>
      <c r="X151">
        <v>-1111239348</v>
      </c>
      <c r="Y151">
        <v>5.75</v>
      </c>
      <c r="AA151">
        <v>0</v>
      </c>
      <c r="AB151">
        <v>0</v>
      </c>
      <c r="AC151">
        <v>0</v>
      </c>
      <c r="AD151">
        <v>9.6199999999999992</v>
      </c>
      <c r="AE151">
        <v>0</v>
      </c>
      <c r="AF151">
        <v>0</v>
      </c>
      <c r="AG151">
        <v>0</v>
      </c>
      <c r="AH151">
        <v>9.6199999999999992</v>
      </c>
      <c r="AI151">
        <v>1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1</v>
      </c>
      <c r="AQ151">
        <v>0</v>
      </c>
      <c r="AR151">
        <v>0</v>
      </c>
      <c r="AS151" t="s">
        <v>6</v>
      </c>
      <c r="AT151">
        <v>5</v>
      </c>
      <c r="AU151" t="s">
        <v>19</v>
      </c>
      <c r="AV151">
        <v>1</v>
      </c>
      <c r="AW151">
        <v>2</v>
      </c>
      <c r="AX151">
        <v>40125552</v>
      </c>
      <c r="AY151">
        <v>1</v>
      </c>
      <c r="AZ151">
        <v>0</v>
      </c>
      <c r="BA151">
        <v>131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Y151*Source!I60</f>
        <v>5.75</v>
      </c>
      <c r="CY151">
        <f>AD151</f>
        <v>9.6199999999999992</v>
      </c>
      <c r="CZ151">
        <f>AH151</f>
        <v>9.6199999999999992</v>
      </c>
      <c r="DA151">
        <f>AL151</f>
        <v>1</v>
      </c>
      <c r="DB151">
        <f>ROUND((ROUND(AT151*CZ151,2)*1.15),2)</f>
        <v>55.32</v>
      </c>
      <c r="DC151">
        <f>ROUND((ROUND(AT151*AG151,2)*1.15),2)</f>
        <v>0</v>
      </c>
    </row>
    <row r="152" spans="1:107" x14ac:dyDescent="0.2">
      <c r="A152">
        <f>ROW(Source!A60)</f>
        <v>60</v>
      </c>
      <c r="B152">
        <v>40125201</v>
      </c>
      <c r="C152">
        <v>40125542</v>
      </c>
      <c r="D152">
        <v>35704721</v>
      </c>
      <c r="E152">
        <v>1</v>
      </c>
      <c r="F152">
        <v>1</v>
      </c>
      <c r="G152">
        <v>1</v>
      </c>
      <c r="H152">
        <v>3</v>
      </c>
      <c r="I152" t="s">
        <v>381</v>
      </c>
      <c r="J152" t="s">
        <v>382</v>
      </c>
      <c r="K152" t="s">
        <v>383</v>
      </c>
      <c r="L152">
        <v>1346</v>
      </c>
      <c r="N152">
        <v>1009</v>
      </c>
      <c r="O152" t="s">
        <v>359</v>
      </c>
      <c r="P152" t="s">
        <v>359</v>
      </c>
      <c r="Q152">
        <v>1</v>
      </c>
      <c r="W152">
        <v>0</v>
      </c>
      <c r="X152">
        <v>273028955</v>
      </c>
      <c r="Y152">
        <v>5.0000000000000001E-3</v>
      </c>
      <c r="AA152">
        <v>91.29</v>
      </c>
      <c r="AB152">
        <v>0</v>
      </c>
      <c r="AC152">
        <v>0</v>
      </c>
      <c r="AD152">
        <v>0</v>
      </c>
      <c r="AE152">
        <v>91.29</v>
      </c>
      <c r="AF152">
        <v>0</v>
      </c>
      <c r="AG152">
        <v>0</v>
      </c>
      <c r="AH152">
        <v>0</v>
      </c>
      <c r="AI152">
        <v>1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6</v>
      </c>
      <c r="AT152">
        <v>5.0000000000000001E-3</v>
      </c>
      <c r="AU152" t="s">
        <v>6</v>
      </c>
      <c r="AV152">
        <v>0</v>
      </c>
      <c r="AW152">
        <v>2</v>
      </c>
      <c r="AX152">
        <v>40125553</v>
      </c>
      <c r="AY152">
        <v>1</v>
      </c>
      <c r="AZ152">
        <v>0</v>
      </c>
      <c r="BA152">
        <v>132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Y152*Source!I60</f>
        <v>5.0000000000000001E-3</v>
      </c>
      <c r="CY152">
        <f t="shared" ref="CY152:CY159" si="65">AA152</f>
        <v>91.29</v>
      </c>
      <c r="CZ152">
        <f t="shared" ref="CZ152:CZ159" si="66">AE152</f>
        <v>91.29</v>
      </c>
      <c r="DA152">
        <f t="shared" ref="DA152:DA159" si="67">AI152</f>
        <v>1</v>
      </c>
      <c r="DB152">
        <f t="shared" ref="DB152:DB159" si="68">ROUND(ROUND(AT152*CZ152,2),2)</f>
        <v>0.46</v>
      </c>
      <c r="DC152">
        <f t="shared" ref="DC152:DC159" si="69">ROUND(ROUND(AT152*AG152,2),2)</f>
        <v>0</v>
      </c>
    </row>
    <row r="153" spans="1:107" x14ac:dyDescent="0.2">
      <c r="A153">
        <f>ROW(Source!A60)</f>
        <v>60</v>
      </c>
      <c r="B153">
        <v>40125201</v>
      </c>
      <c r="C153">
        <v>40125542</v>
      </c>
      <c r="D153">
        <v>35707900</v>
      </c>
      <c r="E153">
        <v>1</v>
      </c>
      <c r="F153">
        <v>1</v>
      </c>
      <c r="G153">
        <v>1</v>
      </c>
      <c r="H153">
        <v>3</v>
      </c>
      <c r="I153" t="s">
        <v>407</v>
      </c>
      <c r="J153" t="s">
        <v>408</v>
      </c>
      <c r="K153" t="s">
        <v>409</v>
      </c>
      <c r="L153">
        <v>1346</v>
      </c>
      <c r="N153">
        <v>1009</v>
      </c>
      <c r="O153" t="s">
        <v>359</v>
      </c>
      <c r="P153" t="s">
        <v>359</v>
      </c>
      <c r="Q153">
        <v>1</v>
      </c>
      <c r="W153">
        <v>0</v>
      </c>
      <c r="X153">
        <v>2142773120</v>
      </c>
      <c r="Y153">
        <v>8.0000000000000002E-3</v>
      </c>
      <c r="AA153">
        <v>155</v>
      </c>
      <c r="AB153">
        <v>0</v>
      </c>
      <c r="AC153">
        <v>0</v>
      </c>
      <c r="AD153">
        <v>0</v>
      </c>
      <c r="AE153">
        <v>155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6</v>
      </c>
      <c r="AT153">
        <v>8.0000000000000002E-3</v>
      </c>
      <c r="AU153" t="s">
        <v>6</v>
      </c>
      <c r="AV153">
        <v>0</v>
      </c>
      <c r="AW153">
        <v>2</v>
      </c>
      <c r="AX153">
        <v>40125554</v>
      </c>
      <c r="AY153">
        <v>1</v>
      </c>
      <c r="AZ153">
        <v>0</v>
      </c>
      <c r="BA153">
        <v>133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Y153*Source!I60</f>
        <v>8.0000000000000002E-3</v>
      </c>
      <c r="CY153">
        <f t="shared" si="65"/>
        <v>155</v>
      </c>
      <c r="CZ153">
        <f t="shared" si="66"/>
        <v>155</v>
      </c>
      <c r="DA153">
        <f t="shared" si="67"/>
        <v>1</v>
      </c>
      <c r="DB153">
        <f t="shared" si="68"/>
        <v>1.24</v>
      </c>
      <c r="DC153">
        <f t="shared" si="69"/>
        <v>0</v>
      </c>
    </row>
    <row r="154" spans="1:107" x14ac:dyDescent="0.2">
      <c r="A154">
        <f>ROW(Source!A60)</f>
        <v>60</v>
      </c>
      <c r="B154">
        <v>40125201</v>
      </c>
      <c r="C154">
        <v>40125542</v>
      </c>
      <c r="D154">
        <v>35727101</v>
      </c>
      <c r="E154">
        <v>1</v>
      </c>
      <c r="F154">
        <v>1</v>
      </c>
      <c r="G154">
        <v>1</v>
      </c>
      <c r="H154">
        <v>3</v>
      </c>
      <c r="I154" t="s">
        <v>367</v>
      </c>
      <c r="J154" t="s">
        <v>368</v>
      </c>
      <c r="K154" t="s">
        <v>369</v>
      </c>
      <c r="L154">
        <v>1348</v>
      </c>
      <c r="N154">
        <v>1009</v>
      </c>
      <c r="O154" t="s">
        <v>149</v>
      </c>
      <c r="P154" t="s">
        <v>149</v>
      </c>
      <c r="Q154">
        <v>1000</v>
      </c>
      <c r="W154">
        <v>0</v>
      </c>
      <c r="X154">
        <v>-410862102</v>
      </c>
      <c r="Y154">
        <v>1E-4</v>
      </c>
      <c r="AA154">
        <v>65750</v>
      </c>
      <c r="AB154">
        <v>0</v>
      </c>
      <c r="AC154">
        <v>0</v>
      </c>
      <c r="AD154">
        <v>0</v>
      </c>
      <c r="AE154">
        <v>65750</v>
      </c>
      <c r="AF154">
        <v>0</v>
      </c>
      <c r="AG154">
        <v>0</v>
      </c>
      <c r="AH154">
        <v>0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6</v>
      </c>
      <c r="AT154">
        <v>1E-4</v>
      </c>
      <c r="AU154" t="s">
        <v>6</v>
      </c>
      <c r="AV154">
        <v>0</v>
      </c>
      <c r="AW154">
        <v>2</v>
      </c>
      <c r="AX154">
        <v>40125555</v>
      </c>
      <c r="AY154">
        <v>1</v>
      </c>
      <c r="AZ154">
        <v>0</v>
      </c>
      <c r="BA154">
        <v>134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Y154*Source!I60</f>
        <v>1E-4</v>
      </c>
      <c r="CY154">
        <f t="shared" si="65"/>
        <v>65750</v>
      </c>
      <c r="CZ154">
        <f t="shared" si="66"/>
        <v>65750</v>
      </c>
      <c r="DA154">
        <f t="shared" si="67"/>
        <v>1</v>
      </c>
      <c r="DB154">
        <f t="shared" si="68"/>
        <v>6.58</v>
      </c>
      <c r="DC154">
        <f t="shared" si="69"/>
        <v>0</v>
      </c>
    </row>
    <row r="155" spans="1:107" x14ac:dyDescent="0.2">
      <c r="A155">
        <f>ROW(Source!A60)</f>
        <v>60</v>
      </c>
      <c r="B155">
        <v>40125201</v>
      </c>
      <c r="C155">
        <v>40125542</v>
      </c>
      <c r="D155">
        <v>35735952</v>
      </c>
      <c r="E155">
        <v>1</v>
      </c>
      <c r="F155">
        <v>1</v>
      </c>
      <c r="G155">
        <v>1</v>
      </c>
      <c r="H155">
        <v>3</v>
      </c>
      <c r="I155" t="s">
        <v>410</v>
      </c>
      <c r="J155" t="s">
        <v>411</v>
      </c>
      <c r="K155" t="s">
        <v>412</v>
      </c>
      <c r="L155">
        <v>1348</v>
      </c>
      <c r="N155">
        <v>1009</v>
      </c>
      <c r="O155" t="s">
        <v>149</v>
      </c>
      <c r="P155" t="s">
        <v>149</v>
      </c>
      <c r="Q155">
        <v>1000</v>
      </c>
      <c r="W155">
        <v>0</v>
      </c>
      <c r="X155">
        <v>1500988044</v>
      </c>
      <c r="Y155">
        <v>1.0000000000000001E-5</v>
      </c>
      <c r="AA155">
        <v>52539.7</v>
      </c>
      <c r="AB155">
        <v>0</v>
      </c>
      <c r="AC155">
        <v>0</v>
      </c>
      <c r="AD155">
        <v>0</v>
      </c>
      <c r="AE155">
        <v>52539.7</v>
      </c>
      <c r="AF155">
        <v>0</v>
      </c>
      <c r="AG155">
        <v>0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6</v>
      </c>
      <c r="AT155">
        <v>1.0000000000000001E-5</v>
      </c>
      <c r="AU155" t="s">
        <v>6</v>
      </c>
      <c r="AV155">
        <v>0</v>
      </c>
      <c r="AW155">
        <v>2</v>
      </c>
      <c r="AX155">
        <v>40125556</v>
      </c>
      <c r="AY155">
        <v>1</v>
      </c>
      <c r="AZ155">
        <v>0</v>
      </c>
      <c r="BA155">
        <v>135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Y155*Source!I60</f>
        <v>1.0000000000000001E-5</v>
      </c>
      <c r="CY155">
        <f t="shared" si="65"/>
        <v>52539.7</v>
      </c>
      <c r="CZ155">
        <f t="shared" si="66"/>
        <v>52539.7</v>
      </c>
      <c r="DA155">
        <f t="shared" si="67"/>
        <v>1</v>
      </c>
      <c r="DB155">
        <f t="shared" si="68"/>
        <v>0.53</v>
      </c>
      <c r="DC155">
        <f t="shared" si="69"/>
        <v>0</v>
      </c>
    </row>
    <row r="156" spans="1:107" x14ac:dyDescent="0.2">
      <c r="A156">
        <f>ROW(Source!A60)</f>
        <v>60</v>
      </c>
      <c r="B156">
        <v>40125201</v>
      </c>
      <c r="C156">
        <v>40125542</v>
      </c>
      <c r="D156">
        <v>35764699</v>
      </c>
      <c r="E156">
        <v>1</v>
      </c>
      <c r="F156">
        <v>1</v>
      </c>
      <c r="G156">
        <v>1</v>
      </c>
      <c r="H156">
        <v>3</v>
      </c>
      <c r="I156" t="s">
        <v>402</v>
      </c>
      <c r="J156" t="s">
        <v>403</v>
      </c>
      <c r="K156" t="s">
        <v>404</v>
      </c>
      <c r="L156">
        <v>1346</v>
      </c>
      <c r="N156">
        <v>1009</v>
      </c>
      <c r="O156" t="s">
        <v>359</v>
      </c>
      <c r="P156" t="s">
        <v>359</v>
      </c>
      <c r="Q156">
        <v>1</v>
      </c>
      <c r="W156">
        <v>0</v>
      </c>
      <c r="X156">
        <v>637674611</v>
      </c>
      <c r="Y156">
        <v>0.05</v>
      </c>
      <c r="AA156">
        <v>38.340000000000003</v>
      </c>
      <c r="AB156">
        <v>0</v>
      </c>
      <c r="AC156">
        <v>0</v>
      </c>
      <c r="AD156">
        <v>0</v>
      </c>
      <c r="AE156">
        <v>38.340000000000003</v>
      </c>
      <c r="AF156">
        <v>0</v>
      </c>
      <c r="AG156">
        <v>0</v>
      </c>
      <c r="AH156">
        <v>0</v>
      </c>
      <c r="AI156">
        <v>1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6</v>
      </c>
      <c r="AT156">
        <v>0.05</v>
      </c>
      <c r="AU156" t="s">
        <v>6</v>
      </c>
      <c r="AV156">
        <v>0</v>
      </c>
      <c r="AW156">
        <v>2</v>
      </c>
      <c r="AX156">
        <v>40125557</v>
      </c>
      <c r="AY156">
        <v>1</v>
      </c>
      <c r="AZ156">
        <v>0</v>
      </c>
      <c r="BA156">
        <v>136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Y156*Source!I60</f>
        <v>0.05</v>
      </c>
      <c r="CY156">
        <f t="shared" si="65"/>
        <v>38.340000000000003</v>
      </c>
      <c r="CZ156">
        <f t="shared" si="66"/>
        <v>38.340000000000003</v>
      </c>
      <c r="DA156">
        <f t="shared" si="67"/>
        <v>1</v>
      </c>
      <c r="DB156">
        <f t="shared" si="68"/>
        <v>1.92</v>
      </c>
      <c r="DC156">
        <f t="shared" si="69"/>
        <v>0</v>
      </c>
    </row>
    <row r="157" spans="1:107" x14ac:dyDescent="0.2">
      <c r="A157">
        <f>ROW(Source!A60)</f>
        <v>60</v>
      </c>
      <c r="B157">
        <v>40125201</v>
      </c>
      <c r="C157">
        <v>40125542</v>
      </c>
      <c r="D157">
        <v>35767868</v>
      </c>
      <c r="E157">
        <v>1</v>
      </c>
      <c r="F157">
        <v>1</v>
      </c>
      <c r="G157">
        <v>1</v>
      </c>
      <c r="H157">
        <v>3</v>
      </c>
      <c r="I157" t="s">
        <v>413</v>
      </c>
      <c r="J157" t="s">
        <v>414</v>
      </c>
      <c r="K157" t="s">
        <v>415</v>
      </c>
      <c r="L157">
        <v>1425</v>
      </c>
      <c r="N157">
        <v>1013</v>
      </c>
      <c r="O157" t="s">
        <v>363</v>
      </c>
      <c r="P157" t="s">
        <v>363</v>
      </c>
      <c r="Q157">
        <v>1</v>
      </c>
      <c r="W157">
        <v>0</v>
      </c>
      <c r="X157">
        <v>407546808</v>
      </c>
      <c r="Y157">
        <v>0.2</v>
      </c>
      <c r="AA157">
        <v>30.74</v>
      </c>
      <c r="AB157">
        <v>0</v>
      </c>
      <c r="AC157">
        <v>0</v>
      </c>
      <c r="AD157">
        <v>0</v>
      </c>
      <c r="AE157">
        <v>30.74</v>
      </c>
      <c r="AF157">
        <v>0</v>
      </c>
      <c r="AG157">
        <v>0</v>
      </c>
      <c r="AH157">
        <v>0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6</v>
      </c>
      <c r="AT157">
        <v>0.2</v>
      </c>
      <c r="AU157" t="s">
        <v>6</v>
      </c>
      <c r="AV157">
        <v>0</v>
      </c>
      <c r="AW157">
        <v>2</v>
      </c>
      <c r="AX157">
        <v>40125558</v>
      </c>
      <c r="AY157">
        <v>1</v>
      </c>
      <c r="AZ157">
        <v>0</v>
      </c>
      <c r="BA157">
        <v>137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Y157*Source!I60</f>
        <v>0.2</v>
      </c>
      <c r="CY157">
        <f t="shared" si="65"/>
        <v>30.74</v>
      </c>
      <c r="CZ157">
        <f t="shared" si="66"/>
        <v>30.74</v>
      </c>
      <c r="DA157">
        <f t="shared" si="67"/>
        <v>1</v>
      </c>
      <c r="DB157">
        <f t="shared" si="68"/>
        <v>6.15</v>
      </c>
      <c r="DC157">
        <f t="shared" si="69"/>
        <v>0</v>
      </c>
    </row>
    <row r="158" spans="1:107" x14ac:dyDescent="0.2">
      <c r="A158">
        <f>ROW(Source!A60)</f>
        <v>60</v>
      </c>
      <c r="B158">
        <v>40125201</v>
      </c>
      <c r="C158">
        <v>40125542</v>
      </c>
      <c r="D158">
        <v>35691809</v>
      </c>
      <c r="E158">
        <v>66</v>
      </c>
      <c r="F158">
        <v>1</v>
      </c>
      <c r="G158">
        <v>1</v>
      </c>
      <c r="H158">
        <v>3</v>
      </c>
      <c r="I158" t="s">
        <v>370</v>
      </c>
      <c r="J158" t="s">
        <v>6</v>
      </c>
      <c r="K158" t="s">
        <v>371</v>
      </c>
      <c r="L158">
        <v>1374</v>
      </c>
      <c r="N158">
        <v>1013</v>
      </c>
      <c r="O158" t="s">
        <v>372</v>
      </c>
      <c r="P158" t="s">
        <v>372</v>
      </c>
      <c r="Q158">
        <v>1</v>
      </c>
      <c r="W158">
        <v>0</v>
      </c>
      <c r="X158">
        <v>-1731369543</v>
      </c>
      <c r="Y158">
        <v>0.96</v>
      </c>
      <c r="AA158">
        <v>1</v>
      </c>
      <c r="AB158">
        <v>0</v>
      </c>
      <c r="AC158">
        <v>0</v>
      </c>
      <c r="AD158">
        <v>0</v>
      </c>
      <c r="AE158">
        <v>1</v>
      </c>
      <c r="AF158">
        <v>0</v>
      </c>
      <c r="AG158">
        <v>0</v>
      </c>
      <c r="AH158">
        <v>0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6</v>
      </c>
      <c r="AT158">
        <v>0.96</v>
      </c>
      <c r="AU158" t="s">
        <v>6</v>
      </c>
      <c r="AV158">
        <v>0</v>
      </c>
      <c r="AW158">
        <v>2</v>
      </c>
      <c r="AX158">
        <v>40125559</v>
      </c>
      <c r="AY158">
        <v>1</v>
      </c>
      <c r="AZ158">
        <v>0</v>
      </c>
      <c r="BA158">
        <v>138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Y158*Source!I60</f>
        <v>0.96</v>
      </c>
      <c r="CY158">
        <f t="shared" si="65"/>
        <v>1</v>
      </c>
      <c r="CZ158">
        <f t="shared" si="66"/>
        <v>1</v>
      </c>
      <c r="DA158">
        <f t="shared" si="67"/>
        <v>1</v>
      </c>
      <c r="DB158">
        <f t="shared" si="68"/>
        <v>0.96</v>
      </c>
      <c r="DC158">
        <f t="shared" si="69"/>
        <v>0</v>
      </c>
    </row>
    <row r="159" spans="1:107" x14ac:dyDescent="0.2">
      <c r="A159">
        <f>ROW(Source!A60)</f>
        <v>60</v>
      </c>
      <c r="B159">
        <v>40125201</v>
      </c>
      <c r="C159">
        <v>40125542</v>
      </c>
      <c r="D159">
        <v>0</v>
      </c>
      <c r="E159">
        <v>1</v>
      </c>
      <c r="F159">
        <v>1</v>
      </c>
      <c r="G159">
        <v>1</v>
      </c>
      <c r="H159">
        <v>3</v>
      </c>
      <c r="I159" t="s">
        <v>32</v>
      </c>
      <c r="J159" t="s">
        <v>6</v>
      </c>
      <c r="K159" t="s">
        <v>157</v>
      </c>
      <c r="L159">
        <v>1371</v>
      </c>
      <c r="N159">
        <v>1013</v>
      </c>
      <c r="O159" t="s">
        <v>17</v>
      </c>
      <c r="P159" t="s">
        <v>17</v>
      </c>
      <c r="Q159">
        <v>1</v>
      </c>
      <c r="W159">
        <v>0</v>
      </c>
      <c r="X159">
        <v>1301413307</v>
      </c>
      <c r="Y159">
        <v>1</v>
      </c>
      <c r="AA159">
        <v>1188.02</v>
      </c>
      <c r="AB159">
        <v>0</v>
      </c>
      <c r="AC159">
        <v>0</v>
      </c>
      <c r="AD159">
        <v>0</v>
      </c>
      <c r="AE159">
        <v>1188.02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0</v>
      </c>
      <c r="AP159">
        <v>0</v>
      </c>
      <c r="AQ159">
        <v>0</v>
      </c>
      <c r="AR159">
        <v>0</v>
      </c>
      <c r="AS159" t="s">
        <v>6</v>
      </c>
      <c r="AT159">
        <v>1</v>
      </c>
      <c r="AU159" t="s">
        <v>6</v>
      </c>
      <c r="AV159">
        <v>0</v>
      </c>
      <c r="AW159">
        <v>1</v>
      </c>
      <c r="AX159">
        <v>-1</v>
      </c>
      <c r="AY159">
        <v>0</v>
      </c>
      <c r="AZ159">
        <v>0</v>
      </c>
      <c r="BA159" t="s">
        <v>6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Y159*Source!I60</f>
        <v>1</v>
      </c>
      <c r="CY159">
        <f t="shared" si="65"/>
        <v>1188.02</v>
      </c>
      <c r="CZ159">
        <f t="shared" si="66"/>
        <v>1188.02</v>
      </c>
      <c r="DA159">
        <f t="shared" si="67"/>
        <v>1</v>
      </c>
      <c r="DB159">
        <f t="shared" si="68"/>
        <v>1188.02</v>
      </c>
      <c r="DC159">
        <f t="shared" si="69"/>
        <v>0</v>
      </c>
    </row>
    <row r="160" spans="1:107" x14ac:dyDescent="0.2">
      <c r="A160">
        <f>ROW(Source!A62)</f>
        <v>62</v>
      </c>
      <c r="B160">
        <v>40125201</v>
      </c>
      <c r="C160">
        <v>40125561</v>
      </c>
      <c r="D160">
        <v>35686927</v>
      </c>
      <c r="E160">
        <v>66</v>
      </c>
      <c r="F160">
        <v>1</v>
      </c>
      <c r="G160">
        <v>1</v>
      </c>
      <c r="H160">
        <v>1</v>
      </c>
      <c r="I160" t="s">
        <v>373</v>
      </c>
      <c r="J160" t="s">
        <v>6</v>
      </c>
      <c r="K160" t="s">
        <v>374</v>
      </c>
      <c r="L160">
        <v>1191</v>
      </c>
      <c r="N160">
        <v>1013</v>
      </c>
      <c r="O160" t="s">
        <v>355</v>
      </c>
      <c r="P160" t="s">
        <v>355</v>
      </c>
      <c r="Q160">
        <v>1</v>
      </c>
      <c r="W160">
        <v>0</v>
      </c>
      <c r="X160">
        <v>71966457</v>
      </c>
      <c r="Y160">
        <v>1.1499999999999999</v>
      </c>
      <c r="AA160">
        <v>0</v>
      </c>
      <c r="AB160">
        <v>0</v>
      </c>
      <c r="AC160">
        <v>0</v>
      </c>
      <c r="AD160">
        <v>11.09</v>
      </c>
      <c r="AE160">
        <v>0</v>
      </c>
      <c r="AF160">
        <v>0</v>
      </c>
      <c r="AG160">
        <v>0</v>
      </c>
      <c r="AH160">
        <v>11.09</v>
      </c>
      <c r="AI160">
        <v>1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1</v>
      </c>
      <c r="AQ160">
        <v>0</v>
      </c>
      <c r="AR160">
        <v>0</v>
      </c>
      <c r="AS160" t="s">
        <v>6</v>
      </c>
      <c r="AT160">
        <v>1</v>
      </c>
      <c r="AU160" t="s">
        <v>19</v>
      </c>
      <c r="AV160">
        <v>1</v>
      </c>
      <c r="AW160">
        <v>2</v>
      </c>
      <c r="AX160">
        <v>40125566</v>
      </c>
      <c r="AY160">
        <v>1</v>
      </c>
      <c r="AZ160">
        <v>0</v>
      </c>
      <c r="BA160">
        <v>139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Y160*Source!I62</f>
        <v>0.11499999999999999</v>
      </c>
      <c r="CY160">
        <f>AD160</f>
        <v>11.09</v>
      </c>
      <c r="CZ160">
        <f>AH160</f>
        <v>11.09</v>
      </c>
      <c r="DA160">
        <f>AL160</f>
        <v>1</v>
      </c>
      <c r="DB160">
        <f>ROUND((ROUND(AT160*CZ160,2)*1.15),2)</f>
        <v>12.75</v>
      </c>
      <c r="DC160">
        <f>ROUND((ROUND(AT160*AG160,2)*1.15),2)</f>
        <v>0</v>
      </c>
    </row>
    <row r="161" spans="1:107" x14ac:dyDescent="0.2">
      <c r="A161">
        <f>ROW(Source!A62)</f>
        <v>62</v>
      </c>
      <c r="B161">
        <v>40125201</v>
      </c>
      <c r="C161">
        <v>40125561</v>
      </c>
      <c r="D161">
        <v>35727102</v>
      </c>
      <c r="E161">
        <v>1</v>
      </c>
      <c r="F161">
        <v>1</v>
      </c>
      <c r="G161">
        <v>1</v>
      </c>
      <c r="H161">
        <v>3</v>
      </c>
      <c r="I161" t="s">
        <v>482</v>
      </c>
      <c r="J161" t="s">
        <v>483</v>
      </c>
      <c r="K161" t="s">
        <v>484</v>
      </c>
      <c r="L161">
        <v>1348</v>
      </c>
      <c r="N161">
        <v>1009</v>
      </c>
      <c r="O161" t="s">
        <v>149</v>
      </c>
      <c r="P161" t="s">
        <v>149</v>
      </c>
      <c r="Q161">
        <v>1000</v>
      </c>
      <c r="W161">
        <v>0</v>
      </c>
      <c r="X161">
        <v>698262577</v>
      </c>
      <c r="Y161">
        <v>1.0000000000000001E-5</v>
      </c>
      <c r="AA161">
        <v>114220</v>
      </c>
      <c r="AB161">
        <v>0</v>
      </c>
      <c r="AC161">
        <v>0</v>
      </c>
      <c r="AD161">
        <v>0</v>
      </c>
      <c r="AE161">
        <v>114220</v>
      </c>
      <c r="AF161">
        <v>0</v>
      </c>
      <c r="AG161">
        <v>0</v>
      </c>
      <c r="AH161">
        <v>0</v>
      </c>
      <c r="AI161">
        <v>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6</v>
      </c>
      <c r="AT161">
        <v>1.0000000000000001E-5</v>
      </c>
      <c r="AU161" t="s">
        <v>6</v>
      </c>
      <c r="AV161">
        <v>0</v>
      </c>
      <c r="AW161">
        <v>2</v>
      </c>
      <c r="AX161">
        <v>40125567</v>
      </c>
      <c r="AY161">
        <v>1</v>
      </c>
      <c r="AZ161">
        <v>0</v>
      </c>
      <c r="BA161">
        <v>140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Y161*Source!I62</f>
        <v>1.0000000000000002E-6</v>
      </c>
      <c r="CY161">
        <f>AA161</f>
        <v>114220</v>
      </c>
      <c r="CZ161">
        <f>AE161</f>
        <v>114220</v>
      </c>
      <c r="DA161">
        <f>AI161</f>
        <v>1</v>
      </c>
      <c r="DB161">
        <f>ROUND(ROUND(AT161*CZ161,2),2)</f>
        <v>1.1399999999999999</v>
      </c>
      <c r="DC161">
        <f>ROUND(ROUND(AT161*AG161,2),2)</f>
        <v>0</v>
      </c>
    </row>
    <row r="162" spans="1:107" x14ac:dyDescent="0.2">
      <c r="A162">
        <f>ROW(Source!A62)</f>
        <v>62</v>
      </c>
      <c r="B162">
        <v>40125201</v>
      </c>
      <c r="C162">
        <v>40125561</v>
      </c>
      <c r="D162">
        <v>35691809</v>
      </c>
      <c r="E162">
        <v>66</v>
      </c>
      <c r="F162">
        <v>1</v>
      </c>
      <c r="G162">
        <v>1</v>
      </c>
      <c r="H162">
        <v>3</v>
      </c>
      <c r="I162" t="s">
        <v>370</v>
      </c>
      <c r="J162" t="s">
        <v>6</v>
      </c>
      <c r="K162" t="s">
        <v>371</v>
      </c>
      <c r="L162">
        <v>1374</v>
      </c>
      <c r="N162">
        <v>1013</v>
      </c>
      <c r="O162" t="s">
        <v>372</v>
      </c>
      <c r="P162" t="s">
        <v>372</v>
      </c>
      <c r="Q162">
        <v>1</v>
      </c>
      <c r="W162">
        <v>0</v>
      </c>
      <c r="X162">
        <v>-1731369543</v>
      </c>
      <c r="Y162">
        <v>0.22</v>
      </c>
      <c r="AA162">
        <v>1</v>
      </c>
      <c r="AB162">
        <v>0</v>
      </c>
      <c r="AC162">
        <v>0</v>
      </c>
      <c r="AD162">
        <v>0</v>
      </c>
      <c r="AE162">
        <v>1</v>
      </c>
      <c r="AF162">
        <v>0</v>
      </c>
      <c r="AG162">
        <v>0</v>
      </c>
      <c r="AH162">
        <v>0</v>
      </c>
      <c r="AI162">
        <v>1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0</v>
      </c>
      <c r="AQ162">
        <v>0</v>
      </c>
      <c r="AR162">
        <v>0</v>
      </c>
      <c r="AS162" t="s">
        <v>6</v>
      </c>
      <c r="AT162">
        <v>0.22</v>
      </c>
      <c r="AU162" t="s">
        <v>6</v>
      </c>
      <c r="AV162">
        <v>0</v>
      </c>
      <c r="AW162">
        <v>2</v>
      </c>
      <c r="AX162">
        <v>40125568</v>
      </c>
      <c r="AY162">
        <v>1</v>
      </c>
      <c r="AZ162">
        <v>0</v>
      </c>
      <c r="BA162">
        <v>141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Y162*Source!I62</f>
        <v>2.2000000000000002E-2</v>
      </c>
      <c r="CY162">
        <f>AA162</f>
        <v>1</v>
      </c>
      <c r="CZ162">
        <f>AE162</f>
        <v>1</v>
      </c>
      <c r="DA162">
        <f>AI162</f>
        <v>1</v>
      </c>
      <c r="DB162">
        <f>ROUND(ROUND(AT162*CZ162,2),2)</f>
        <v>0.22</v>
      </c>
      <c r="DC162">
        <f>ROUND(ROUND(AT162*AG162,2),2)</f>
        <v>0</v>
      </c>
    </row>
    <row r="163" spans="1:107" x14ac:dyDescent="0.2">
      <c r="A163">
        <f>ROW(Source!A62)</f>
        <v>62</v>
      </c>
      <c r="B163">
        <v>40125201</v>
      </c>
      <c r="C163">
        <v>40125561</v>
      </c>
      <c r="D163">
        <v>0</v>
      </c>
      <c r="E163">
        <v>1</v>
      </c>
      <c r="F163">
        <v>1</v>
      </c>
      <c r="G163">
        <v>1</v>
      </c>
      <c r="H163">
        <v>3</v>
      </c>
      <c r="I163" t="s">
        <v>32</v>
      </c>
      <c r="J163" t="s">
        <v>6</v>
      </c>
      <c r="K163" t="s">
        <v>165</v>
      </c>
      <c r="L163">
        <v>1371</v>
      </c>
      <c r="N163">
        <v>1013</v>
      </c>
      <c r="O163" t="s">
        <v>17</v>
      </c>
      <c r="P163" t="s">
        <v>17</v>
      </c>
      <c r="Q163">
        <v>1</v>
      </c>
      <c r="W163">
        <v>0</v>
      </c>
      <c r="X163">
        <v>-1474705678</v>
      </c>
      <c r="Y163">
        <v>10</v>
      </c>
      <c r="AA163">
        <v>207.82</v>
      </c>
      <c r="AB163">
        <v>0</v>
      </c>
      <c r="AC163">
        <v>0</v>
      </c>
      <c r="AD163">
        <v>0</v>
      </c>
      <c r="AE163">
        <v>207.82</v>
      </c>
      <c r="AF163">
        <v>0</v>
      </c>
      <c r="AG163">
        <v>0</v>
      </c>
      <c r="AH163">
        <v>0</v>
      </c>
      <c r="AI163">
        <v>1</v>
      </c>
      <c r="AJ163">
        <v>1</v>
      </c>
      <c r="AK163">
        <v>1</v>
      </c>
      <c r="AL163">
        <v>1</v>
      </c>
      <c r="AN163">
        <v>0</v>
      </c>
      <c r="AO163">
        <v>0</v>
      </c>
      <c r="AP163">
        <v>0</v>
      </c>
      <c r="AQ163">
        <v>0</v>
      </c>
      <c r="AR163">
        <v>0</v>
      </c>
      <c r="AS163" t="s">
        <v>6</v>
      </c>
      <c r="AT163">
        <v>10</v>
      </c>
      <c r="AU163" t="s">
        <v>6</v>
      </c>
      <c r="AV163">
        <v>0</v>
      </c>
      <c r="AW163">
        <v>1</v>
      </c>
      <c r="AX163">
        <v>-1</v>
      </c>
      <c r="AY163">
        <v>0</v>
      </c>
      <c r="AZ163">
        <v>0</v>
      </c>
      <c r="BA163" t="s">
        <v>6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Y163*Source!I62</f>
        <v>1</v>
      </c>
      <c r="CY163">
        <f>AA163</f>
        <v>207.82</v>
      </c>
      <c r="CZ163">
        <f>AE163</f>
        <v>207.82</v>
      </c>
      <c r="DA163">
        <f>AI163</f>
        <v>1</v>
      </c>
      <c r="DB163">
        <f>ROUND(ROUND(AT163*CZ163,2),2)</f>
        <v>2078.1999999999998</v>
      </c>
      <c r="DC163">
        <f>ROUND(ROUND(AT163*AG163,2),2)</f>
        <v>0</v>
      </c>
    </row>
    <row r="164" spans="1:107" x14ac:dyDescent="0.2">
      <c r="A164">
        <f>ROW(Source!A64)</f>
        <v>64</v>
      </c>
      <c r="B164">
        <v>40125201</v>
      </c>
      <c r="C164">
        <v>40125570</v>
      </c>
      <c r="D164">
        <v>35686837</v>
      </c>
      <c r="E164">
        <v>66</v>
      </c>
      <c r="F164">
        <v>1</v>
      </c>
      <c r="G164">
        <v>1</v>
      </c>
      <c r="H164">
        <v>1</v>
      </c>
      <c r="I164" t="s">
        <v>463</v>
      </c>
      <c r="J164" t="s">
        <v>6</v>
      </c>
      <c r="K164" t="s">
        <v>464</v>
      </c>
      <c r="L164">
        <v>1191</v>
      </c>
      <c r="N164">
        <v>1013</v>
      </c>
      <c r="O164" t="s">
        <v>355</v>
      </c>
      <c r="P164" t="s">
        <v>355</v>
      </c>
      <c r="Q164">
        <v>1</v>
      </c>
      <c r="W164">
        <v>0</v>
      </c>
      <c r="X164">
        <v>-983457869</v>
      </c>
      <c r="Y164">
        <v>2.3689999999999998</v>
      </c>
      <c r="AA164">
        <v>0</v>
      </c>
      <c r="AB164">
        <v>0</v>
      </c>
      <c r="AC164">
        <v>0</v>
      </c>
      <c r="AD164">
        <v>8.64</v>
      </c>
      <c r="AE164">
        <v>0</v>
      </c>
      <c r="AF164">
        <v>0</v>
      </c>
      <c r="AG164">
        <v>0</v>
      </c>
      <c r="AH164">
        <v>8.64</v>
      </c>
      <c r="AI164">
        <v>1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1</v>
      </c>
      <c r="AQ164">
        <v>0</v>
      </c>
      <c r="AR164">
        <v>0</v>
      </c>
      <c r="AS164" t="s">
        <v>6</v>
      </c>
      <c r="AT164">
        <v>2.06</v>
      </c>
      <c r="AU164" t="s">
        <v>19</v>
      </c>
      <c r="AV164">
        <v>1</v>
      </c>
      <c r="AW164">
        <v>2</v>
      </c>
      <c r="AX164">
        <v>40125578</v>
      </c>
      <c r="AY164">
        <v>1</v>
      </c>
      <c r="AZ164">
        <v>0</v>
      </c>
      <c r="BA164">
        <v>142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Y164*Source!I64</f>
        <v>4.7379999999999995</v>
      </c>
      <c r="CY164">
        <f>AD164</f>
        <v>8.64</v>
      </c>
      <c r="CZ164">
        <f>AH164</f>
        <v>8.64</v>
      </c>
      <c r="DA164">
        <f>AL164</f>
        <v>1</v>
      </c>
      <c r="DB164">
        <f>ROUND((ROUND(AT164*CZ164,2)*1.15),2)</f>
        <v>20.47</v>
      </c>
      <c r="DC164">
        <f>ROUND((ROUND(AT164*AG164,2)*1.15),2)</f>
        <v>0</v>
      </c>
    </row>
    <row r="165" spans="1:107" x14ac:dyDescent="0.2">
      <c r="A165">
        <f>ROW(Source!A64)</f>
        <v>64</v>
      </c>
      <c r="B165">
        <v>40125201</v>
      </c>
      <c r="C165">
        <v>40125570</v>
      </c>
      <c r="D165">
        <v>35687095</v>
      </c>
      <c r="E165">
        <v>66</v>
      </c>
      <c r="F165">
        <v>1</v>
      </c>
      <c r="G165">
        <v>1</v>
      </c>
      <c r="H165">
        <v>1</v>
      </c>
      <c r="I165" t="s">
        <v>375</v>
      </c>
      <c r="J165" t="s">
        <v>6</v>
      </c>
      <c r="K165" t="s">
        <v>376</v>
      </c>
      <c r="L165">
        <v>1191</v>
      </c>
      <c r="N165">
        <v>1013</v>
      </c>
      <c r="O165" t="s">
        <v>355</v>
      </c>
      <c r="P165" t="s">
        <v>355</v>
      </c>
      <c r="Q165">
        <v>1</v>
      </c>
      <c r="W165">
        <v>0</v>
      </c>
      <c r="X165">
        <v>-1417349443</v>
      </c>
      <c r="Y165">
        <v>1.15E-2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1</v>
      </c>
      <c r="AQ165">
        <v>0</v>
      </c>
      <c r="AR165">
        <v>0</v>
      </c>
      <c r="AS165" t="s">
        <v>6</v>
      </c>
      <c r="AT165">
        <v>0.01</v>
      </c>
      <c r="AU165" t="s">
        <v>19</v>
      </c>
      <c r="AV165">
        <v>2</v>
      </c>
      <c r="AW165">
        <v>2</v>
      </c>
      <c r="AX165">
        <v>40125579</v>
      </c>
      <c r="AY165">
        <v>1</v>
      </c>
      <c r="AZ165">
        <v>0</v>
      </c>
      <c r="BA165">
        <v>143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Y165*Source!I64</f>
        <v>2.3E-2</v>
      </c>
      <c r="CY165">
        <f>AD165</f>
        <v>0</v>
      </c>
      <c r="CZ165">
        <f>AH165</f>
        <v>0</v>
      </c>
      <c r="DA165">
        <f>AL165</f>
        <v>1</v>
      </c>
      <c r="DB165">
        <f>ROUND((ROUND(AT165*CZ165,2)*1.15),2)</f>
        <v>0</v>
      </c>
      <c r="DC165">
        <f>ROUND((ROUND(AT165*AG165,2)*1.15),2)</f>
        <v>0</v>
      </c>
    </row>
    <row r="166" spans="1:107" x14ac:dyDescent="0.2">
      <c r="A166">
        <f>ROW(Source!A64)</f>
        <v>64</v>
      </c>
      <c r="B166">
        <v>40125201</v>
      </c>
      <c r="C166">
        <v>40125570</v>
      </c>
      <c r="D166">
        <v>35698427</v>
      </c>
      <c r="E166">
        <v>1</v>
      </c>
      <c r="F166">
        <v>1</v>
      </c>
      <c r="G166">
        <v>1</v>
      </c>
      <c r="H166">
        <v>2</v>
      </c>
      <c r="I166" t="s">
        <v>437</v>
      </c>
      <c r="J166" t="s">
        <v>438</v>
      </c>
      <c r="K166" t="s">
        <v>439</v>
      </c>
      <c r="L166">
        <v>1367</v>
      </c>
      <c r="N166">
        <v>1011</v>
      </c>
      <c r="O166" t="s">
        <v>380</v>
      </c>
      <c r="P166" t="s">
        <v>380</v>
      </c>
      <c r="Q166">
        <v>1</v>
      </c>
      <c r="W166">
        <v>0</v>
      </c>
      <c r="X166">
        <v>1977178073</v>
      </c>
      <c r="Y166">
        <v>1.15E-2</v>
      </c>
      <c r="AA166">
        <v>0</v>
      </c>
      <c r="AB166">
        <v>65.709999999999994</v>
      </c>
      <c r="AC166">
        <v>11.6</v>
      </c>
      <c r="AD166">
        <v>0</v>
      </c>
      <c r="AE166">
        <v>0</v>
      </c>
      <c r="AF166">
        <v>65.709999999999994</v>
      </c>
      <c r="AG166">
        <v>11.6</v>
      </c>
      <c r="AH166">
        <v>0</v>
      </c>
      <c r="AI166">
        <v>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1</v>
      </c>
      <c r="AQ166">
        <v>0</v>
      </c>
      <c r="AR166">
        <v>0</v>
      </c>
      <c r="AS166" t="s">
        <v>6</v>
      </c>
      <c r="AT166">
        <v>0.01</v>
      </c>
      <c r="AU166" t="s">
        <v>19</v>
      </c>
      <c r="AV166">
        <v>0</v>
      </c>
      <c r="AW166">
        <v>2</v>
      </c>
      <c r="AX166">
        <v>40125580</v>
      </c>
      <c r="AY166">
        <v>1</v>
      </c>
      <c r="AZ166">
        <v>0</v>
      </c>
      <c r="BA166">
        <v>144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Y166*Source!I64</f>
        <v>2.3E-2</v>
      </c>
      <c r="CY166">
        <f>AB166</f>
        <v>65.709999999999994</v>
      </c>
      <c r="CZ166">
        <f>AF166</f>
        <v>65.709999999999994</v>
      </c>
      <c r="DA166">
        <f>AJ166</f>
        <v>1</v>
      </c>
      <c r="DB166">
        <f>ROUND((ROUND(AT166*CZ166,2)*1.15),2)</f>
        <v>0.76</v>
      </c>
      <c r="DC166">
        <f>ROUND((ROUND(AT166*AG166,2)*1.15),2)</f>
        <v>0.14000000000000001</v>
      </c>
    </row>
    <row r="167" spans="1:107" x14ac:dyDescent="0.2">
      <c r="A167">
        <f>ROW(Source!A64)</f>
        <v>64</v>
      </c>
      <c r="B167">
        <v>40125201</v>
      </c>
      <c r="C167">
        <v>40125570</v>
      </c>
      <c r="D167">
        <v>35691809</v>
      </c>
      <c r="E167">
        <v>66</v>
      </c>
      <c r="F167">
        <v>1</v>
      </c>
      <c r="G167">
        <v>1</v>
      </c>
      <c r="H167">
        <v>3</v>
      </c>
      <c r="I167" t="s">
        <v>370</v>
      </c>
      <c r="J167" t="s">
        <v>6</v>
      </c>
      <c r="K167" t="s">
        <v>371</v>
      </c>
      <c r="L167">
        <v>1374</v>
      </c>
      <c r="N167">
        <v>1013</v>
      </c>
      <c r="O167" t="s">
        <v>372</v>
      </c>
      <c r="P167" t="s">
        <v>372</v>
      </c>
      <c r="Q167">
        <v>1</v>
      </c>
      <c r="W167">
        <v>0</v>
      </c>
      <c r="X167">
        <v>-1731369543</v>
      </c>
      <c r="Y167">
        <v>0.36</v>
      </c>
      <c r="AA167">
        <v>1</v>
      </c>
      <c r="AB167">
        <v>0</v>
      </c>
      <c r="AC167">
        <v>0</v>
      </c>
      <c r="AD167">
        <v>0</v>
      </c>
      <c r="AE167">
        <v>1</v>
      </c>
      <c r="AF167">
        <v>0</v>
      </c>
      <c r="AG167">
        <v>0</v>
      </c>
      <c r="AH167">
        <v>0</v>
      </c>
      <c r="AI167">
        <v>1</v>
      </c>
      <c r="AJ167">
        <v>1</v>
      </c>
      <c r="AK167">
        <v>1</v>
      </c>
      <c r="AL167">
        <v>1</v>
      </c>
      <c r="AN167">
        <v>0</v>
      </c>
      <c r="AO167">
        <v>1</v>
      </c>
      <c r="AP167">
        <v>0</v>
      </c>
      <c r="AQ167">
        <v>0</v>
      </c>
      <c r="AR167">
        <v>0</v>
      </c>
      <c r="AS167" t="s">
        <v>6</v>
      </c>
      <c r="AT167">
        <v>0.36</v>
      </c>
      <c r="AU167" t="s">
        <v>6</v>
      </c>
      <c r="AV167">
        <v>0</v>
      </c>
      <c r="AW167">
        <v>2</v>
      </c>
      <c r="AX167">
        <v>40125581</v>
      </c>
      <c r="AY167">
        <v>1</v>
      </c>
      <c r="AZ167">
        <v>0</v>
      </c>
      <c r="BA167">
        <v>145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Y167*Source!I64</f>
        <v>0.72</v>
      </c>
      <c r="CY167">
        <f>AA167</f>
        <v>1</v>
      </c>
      <c r="CZ167">
        <f>AE167</f>
        <v>1</v>
      </c>
      <c r="DA167">
        <f>AI167</f>
        <v>1</v>
      </c>
      <c r="DB167">
        <f>ROUND(ROUND(AT167*CZ167,2),2)</f>
        <v>0.36</v>
      </c>
      <c r="DC167">
        <f>ROUND(ROUND(AT167*AG167,2),2)</f>
        <v>0</v>
      </c>
    </row>
    <row r="168" spans="1:107" x14ac:dyDescent="0.2">
      <c r="A168">
        <f>ROW(Source!A64)</f>
        <v>64</v>
      </c>
      <c r="B168">
        <v>40125201</v>
      </c>
      <c r="C168">
        <v>40125570</v>
      </c>
      <c r="D168">
        <v>0</v>
      </c>
      <c r="E168">
        <v>1</v>
      </c>
      <c r="F168">
        <v>1</v>
      </c>
      <c r="G168">
        <v>1</v>
      </c>
      <c r="H168">
        <v>3</v>
      </c>
      <c r="I168" t="s">
        <v>32</v>
      </c>
      <c r="J168" t="s">
        <v>6</v>
      </c>
      <c r="K168" t="s">
        <v>172</v>
      </c>
      <c r="L168">
        <v>1371</v>
      </c>
      <c r="N168">
        <v>1013</v>
      </c>
      <c r="O168" t="s">
        <v>17</v>
      </c>
      <c r="P168" t="s">
        <v>17</v>
      </c>
      <c r="Q168">
        <v>1</v>
      </c>
      <c r="W168">
        <v>0</v>
      </c>
      <c r="X168">
        <v>-28687846</v>
      </c>
      <c r="Y168">
        <v>0.5</v>
      </c>
      <c r="AA168">
        <v>8287.5300000000007</v>
      </c>
      <c r="AB168">
        <v>0</v>
      </c>
      <c r="AC168">
        <v>0</v>
      </c>
      <c r="AD168">
        <v>0</v>
      </c>
      <c r="AE168">
        <v>8287.5300000000007</v>
      </c>
      <c r="AF168">
        <v>0</v>
      </c>
      <c r="AG168">
        <v>0</v>
      </c>
      <c r="AH168">
        <v>0</v>
      </c>
      <c r="AI168">
        <v>1</v>
      </c>
      <c r="AJ168">
        <v>1</v>
      </c>
      <c r="AK168">
        <v>1</v>
      </c>
      <c r="AL168">
        <v>1</v>
      </c>
      <c r="AN168">
        <v>0</v>
      </c>
      <c r="AO168">
        <v>0</v>
      </c>
      <c r="AP168">
        <v>0</v>
      </c>
      <c r="AQ168">
        <v>0</v>
      </c>
      <c r="AR168">
        <v>0</v>
      </c>
      <c r="AS168" t="s">
        <v>6</v>
      </c>
      <c r="AT168">
        <v>0.5</v>
      </c>
      <c r="AU168" t="s">
        <v>6</v>
      </c>
      <c r="AV168">
        <v>0</v>
      </c>
      <c r="AW168">
        <v>1</v>
      </c>
      <c r="AX168">
        <v>-1</v>
      </c>
      <c r="AY168">
        <v>0</v>
      </c>
      <c r="AZ168">
        <v>0</v>
      </c>
      <c r="BA168" t="s">
        <v>6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Y168*Source!I64</f>
        <v>1</v>
      </c>
      <c r="CY168">
        <f>AA168</f>
        <v>8287.5300000000007</v>
      </c>
      <c r="CZ168">
        <f>AE168</f>
        <v>8287.5300000000007</v>
      </c>
      <c r="DA168">
        <f>AI168</f>
        <v>1</v>
      </c>
      <c r="DB168">
        <f>ROUND(ROUND(AT168*CZ168,2),2)</f>
        <v>4143.7700000000004</v>
      </c>
      <c r="DC168">
        <f>ROUND(ROUND(AT168*AG168,2),2)</f>
        <v>0</v>
      </c>
    </row>
    <row r="169" spans="1:107" x14ac:dyDescent="0.2">
      <c r="A169">
        <f>ROW(Source!A64)</f>
        <v>64</v>
      </c>
      <c r="B169">
        <v>40125201</v>
      </c>
      <c r="C169">
        <v>40125570</v>
      </c>
      <c r="D169">
        <v>0</v>
      </c>
      <c r="E169">
        <v>1</v>
      </c>
      <c r="F169">
        <v>1</v>
      </c>
      <c r="G169">
        <v>1</v>
      </c>
      <c r="H169">
        <v>3</v>
      </c>
      <c r="I169" t="s">
        <v>32</v>
      </c>
      <c r="J169" t="s">
        <v>6</v>
      </c>
      <c r="K169" t="s">
        <v>175</v>
      </c>
      <c r="L169">
        <v>1371</v>
      </c>
      <c r="N169">
        <v>1013</v>
      </c>
      <c r="O169" t="s">
        <v>17</v>
      </c>
      <c r="P169" t="s">
        <v>17</v>
      </c>
      <c r="Q169">
        <v>1</v>
      </c>
      <c r="W169">
        <v>0</v>
      </c>
      <c r="X169">
        <v>-1210628384</v>
      </c>
      <c r="Y169">
        <v>21</v>
      </c>
      <c r="AA169">
        <v>1670.45</v>
      </c>
      <c r="AB169">
        <v>0</v>
      </c>
      <c r="AC169">
        <v>0</v>
      </c>
      <c r="AD169">
        <v>0</v>
      </c>
      <c r="AE169">
        <v>1670.45</v>
      </c>
      <c r="AF169">
        <v>0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1</v>
      </c>
      <c r="AN169">
        <v>0</v>
      </c>
      <c r="AO169">
        <v>0</v>
      </c>
      <c r="AP169">
        <v>0</v>
      </c>
      <c r="AQ169">
        <v>0</v>
      </c>
      <c r="AR169">
        <v>0</v>
      </c>
      <c r="AS169" t="s">
        <v>6</v>
      </c>
      <c r="AT169">
        <v>21</v>
      </c>
      <c r="AU169" t="s">
        <v>6</v>
      </c>
      <c r="AV169">
        <v>0</v>
      </c>
      <c r="AW169">
        <v>1</v>
      </c>
      <c r="AX169">
        <v>-1</v>
      </c>
      <c r="AY169">
        <v>0</v>
      </c>
      <c r="AZ169">
        <v>0</v>
      </c>
      <c r="BA169" t="s">
        <v>6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Y169*Source!I64</f>
        <v>42</v>
      </c>
      <c r="CY169">
        <f>AA169</f>
        <v>1670.45</v>
      </c>
      <c r="CZ169">
        <f>AE169</f>
        <v>1670.45</v>
      </c>
      <c r="DA169">
        <f>AI169</f>
        <v>1</v>
      </c>
      <c r="DB169">
        <f>ROUND(ROUND(AT169*CZ169,2),2)</f>
        <v>35079.449999999997</v>
      </c>
      <c r="DC169">
        <f>ROUND(ROUND(AT169*AG169,2),2)</f>
        <v>0</v>
      </c>
    </row>
    <row r="170" spans="1:107" x14ac:dyDescent="0.2">
      <c r="A170">
        <f>ROW(Source!A64)</f>
        <v>64</v>
      </c>
      <c r="B170">
        <v>40125201</v>
      </c>
      <c r="C170">
        <v>40125570</v>
      </c>
      <c r="D170">
        <v>0</v>
      </c>
      <c r="E170">
        <v>1</v>
      </c>
      <c r="F170">
        <v>1</v>
      </c>
      <c r="G170">
        <v>1</v>
      </c>
      <c r="H170">
        <v>3</v>
      </c>
      <c r="I170" t="s">
        <v>32</v>
      </c>
      <c r="J170" t="s">
        <v>6</v>
      </c>
      <c r="K170" t="s">
        <v>169</v>
      </c>
      <c r="L170">
        <v>1371</v>
      </c>
      <c r="N170">
        <v>1013</v>
      </c>
      <c r="O170" t="s">
        <v>17</v>
      </c>
      <c r="P170" t="s">
        <v>17</v>
      </c>
      <c r="Q170">
        <v>1</v>
      </c>
      <c r="W170">
        <v>0</v>
      </c>
      <c r="X170">
        <v>-32580175</v>
      </c>
      <c r="Y170">
        <v>1</v>
      </c>
      <c r="AA170">
        <v>86931.82</v>
      </c>
      <c r="AB170">
        <v>0</v>
      </c>
      <c r="AC170">
        <v>0</v>
      </c>
      <c r="AD170">
        <v>0</v>
      </c>
      <c r="AE170">
        <v>86931.82</v>
      </c>
      <c r="AF170">
        <v>0</v>
      </c>
      <c r="AG170">
        <v>0</v>
      </c>
      <c r="AH170">
        <v>0</v>
      </c>
      <c r="AI170">
        <v>1</v>
      </c>
      <c r="AJ170">
        <v>1</v>
      </c>
      <c r="AK170">
        <v>1</v>
      </c>
      <c r="AL170">
        <v>1</v>
      </c>
      <c r="AN170">
        <v>0</v>
      </c>
      <c r="AO170">
        <v>0</v>
      </c>
      <c r="AP170">
        <v>0</v>
      </c>
      <c r="AQ170">
        <v>0</v>
      </c>
      <c r="AR170">
        <v>0</v>
      </c>
      <c r="AS170" t="s">
        <v>6</v>
      </c>
      <c r="AT170">
        <v>1</v>
      </c>
      <c r="AU170" t="s">
        <v>6</v>
      </c>
      <c r="AV170">
        <v>0</v>
      </c>
      <c r="AW170">
        <v>1</v>
      </c>
      <c r="AX170">
        <v>-1</v>
      </c>
      <c r="AY170">
        <v>0</v>
      </c>
      <c r="AZ170">
        <v>0</v>
      </c>
      <c r="BA170" t="s">
        <v>6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Y170*Source!I64</f>
        <v>2</v>
      </c>
      <c r="CY170">
        <f>AA170</f>
        <v>86931.82</v>
      </c>
      <c r="CZ170">
        <f>AE170</f>
        <v>86931.82</v>
      </c>
      <c r="DA170">
        <f>AI170</f>
        <v>1</v>
      </c>
      <c r="DB170">
        <f>ROUND(ROUND(AT170*CZ170,2),2)</f>
        <v>86931.82</v>
      </c>
      <c r="DC170">
        <f>ROUND(ROUND(AT170*AG170,2),2)</f>
        <v>0</v>
      </c>
    </row>
    <row r="171" spans="1:107" x14ac:dyDescent="0.2">
      <c r="A171">
        <f>ROW(Source!A68)</f>
        <v>68</v>
      </c>
      <c r="B171">
        <v>40125201</v>
      </c>
      <c r="C171">
        <v>40125585</v>
      </c>
      <c r="D171">
        <v>35686837</v>
      </c>
      <c r="E171">
        <v>66</v>
      </c>
      <c r="F171">
        <v>1</v>
      </c>
      <c r="G171">
        <v>1</v>
      </c>
      <c r="H171">
        <v>1</v>
      </c>
      <c r="I171" t="s">
        <v>463</v>
      </c>
      <c r="J171" t="s">
        <v>6</v>
      </c>
      <c r="K171" t="s">
        <v>464</v>
      </c>
      <c r="L171">
        <v>1191</v>
      </c>
      <c r="N171">
        <v>1013</v>
      </c>
      <c r="O171" t="s">
        <v>355</v>
      </c>
      <c r="P171" t="s">
        <v>355</v>
      </c>
      <c r="Q171">
        <v>1</v>
      </c>
      <c r="W171">
        <v>0</v>
      </c>
      <c r="X171">
        <v>-983457869</v>
      </c>
      <c r="Y171">
        <v>2.3689999999999998</v>
      </c>
      <c r="AA171">
        <v>0</v>
      </c>
      <c r="AB171">
        <v>0</v>
      </c>
      <c r="AC171">
        <v>0</v>
      </c>
      <c r="AD171">
        <v>8.64</v>
      </c>
      <c r="AE171">
        <v>0</v>
      </c>
      <c r="AF171">
        <v>0</v>
      </c>
      <c r="AG171">
        <v>0</v>
      </c>
      <c r="AH171">
        <v>8.64</v>
      </c>
      <c r="AI171">
        <v>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1</v>
      </c>
      <c r="AQ171">
        <v>0</v>
      </c>
      <c r="AR171">
        <v>0</v>
      </c>
      <c r="AS171" t="s">
        <v>6</v>
      </c>
      <c r="AT171">
        <v>2.06</v>
      </c>
      <c r="AU171" t="s">
        <v>19</v>
      </c>
      <c r="AV171">
        <v>1</v>
      </c>
      <c r="AW171">
        <v>2</v>
      </c>
      <c r="AX171">
        <v>40125591</v>
      </c>
      <c r="AY171">
        <v>1</v>
      </c>
      <c r="AZ171">
        <v>0</v>
      </c>
      <c r="BA171">
        <v>146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Y171*Source!I68</f>
        <v>2.3689999999999998</v>
      </c>
      <c r="CY171">
        <f>AD171</f>
        <v>8.64</v>
      </c>
      <c r="CZ171">
        <f>AH171</f>
        <v>8.64</v>
      </c>
      <c r="DA171">
        <f>AL171</f>
        <v>1</v>
      </c>
      <c r="DB171">
        <f>ROUND((ROUND(AT171*CZ171,2)*1.15),2)</f>
        <v>20.47</v>
      </c>
      <c r="DC171">
        <f>ROUND((ROUND(AT171*AG171,2)*1.15),2)</f>
        <v>0</v>
      </c>
    </row>
    <row r="172" spans="1:107" x14ac:dyDescent="0.2">
      <c r="A172">
        <f>ROW(Source!A68)</f>
        <v>68</v>
      </c>
      <c r="B172">
        <v>40125201</v>
      </c>
      <c r="C172">
        <v>40125585</v>
      </c>
      <c r="D172">
        <v>35687095</v>
      </c>
      <c r="E172">
        <v>66</v>
      </c>
      <c r="F172">
        <v>1</v>
      </c>
      <c r="G172">
        <v>1</v>
      </c>
      <c r="H172">
        <v>1</v>
      </c>
      <c r="I172" t="s">
        <v>375</v>
      </c>
      <c r="J172" t="s">
        <v>6</v>
      </c>
      <c r="K172" t="s">
        <v>376</v>
      </c>
      <c r="L172">
        <v>1191</v>
      </c>
      <c r="N172">
        <v>1013</v>
      </c>
      <c r="O172" t="s">
        <v>355</v>
      </c>
      <c r="P172" t="s">
        <v>355</v>
      </c>
      <c r="Q172">
        <v>1</v>
      </c>
      <c r="W172">
        <v>0</v>
      </c>
      <c r="X172">
        <v>-1417349443</v>
      </c>
      <c r="Y172">
        <v>1.15E-2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1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1</v>
      </c>
      <c r="AQ172">
        <v>0</v>
      </c>
      <c r="AR172">
        <v>0</v>
      </c>
      <c r="AS172" t="s">
        <v>6</v>
      </c>
      <c r="AT172">
        <v>0.01</v>
      </c>
      <c r="AU172" t="s">
        <v>19</v>
      </c>
      <c r="AV172">
        <v>2</v>
      </c>
      <c r="AW172">
        <v>2</v>
      </c>
      <c r="AX172">
        <v>40125592</v>
      </c>
      <c r="AY172">
        <v>1</v>
      </c>
      <c r="AZ172">
        <v>0</v>
      </c>
      <c r="BA172">
        <v>147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Y172*Source!I68</f>
        <v>1.15E-2</v>
      </c>
      <c r="CY172">
        <f>AD172</f>
        <v>0</v>
      </c>
      <c r="CZ172">
        <f>AH172</f>
        <v>0</v>
      </c>
      <c r="DA172">
        <f>AL172</f>
        <v>1</v>
      </c>
      <c r="DB172">
        <f>ROUND((ROUND(AT172*CZ172,2)*1.15),2)</f>
        <v>0</v>
      </c>
      <c r="DC172">
        <f>ROUND((ROUND(AT172*AG172,2)*1.15),2)</f>
        <v>0</v>
      </c>
    </row>
    <row r="173" spans="1:107" x14ac:dyDescent="0.2">
      <c r="A173">
        <f>ROW(Source!A68)</f>
        <v>68</v>
      </c>
      <c r="B173">
        <v>40125201</v>
      </c>
      <c r="C173">
        <v>40125585</v>
      </c>
      <c r="D173">
        <v>35698427</v>
      </c>
      <c r="E173">
        <v>1</v>
      </c>
      <c r="F173">
        <v>1</v>
      </c>
      <c r="G173">
        <v>1</v>
      </c>
      <c r="H173">
        <v>2</v>
      </c>
      <c r="I173" t="s">
        <v>437</v>
      </c>
      <c r="J173" t="s">
        <v>438</v>
      </c>
      <c r="K173" t="s">
        <v>439</v>
      </c>
      <c r="L173">
        <v>1367</v>
      </c>
      <c r="N173">
        <v>1011</v>
      </c>
      <c r="O173" t="s">
        <v>380</v>
      </c>
      <c r="P173" t="s">
        <v>380</v>
      </c>
      <c r="Q173">
        <v>1</v>
      </c>
      <c r="W173">
        <v>0</v>
      </c>
      <c r="X173">
        <v>1977178073</v>
      </c>
      <c r="Y173">
        <v>1.15E-2</v>
      </c>
      <c r="AA173">
        <v>0</v>
      </c>
      <c r="AB173">
        <v>65.709999999999994</v>
      </c>
      <c r="AC173">
        <v>11.6</v>
      </c>
      <c r="AD173">
        <v>0</v>
      </c>
      <c r="AE173">
        <v>0</v>
      </c>
      <c r="AF173">
        <v>65.709999999999994</v>
      </c>
      <c r="AG173">
        <v>11.6</v>
      </c>
      <c r="AH173">
        <v>0</v>
      </c>
      <c r="AI173">
        <v>1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1</v>
      </c>
      <c r="AQ173">
        <v>0</v>
      </c>
      <c r="AR173">
        <v>0</v>
      </c>
      <c r="AS173" t="s">
        <v>6</v>
      </c>
      <c r="AT173">
        <v>0.01</v>
      </c>
      <c r="AU173" t="s">
        <v>19</v>
      </c>
      <c r="AV173">
        <v>0</v>
      </c>
      <c r="AW173">
        <v>2</v>
      </c>
      <c r="AX173">
        <v>40125593</v>
      </c>
      <c r="AY173">
        <v>1</v>
      </c>
      <c r="AZ173">
        <v>0</v>
      </c>
      <c r="BA173">
        <v>148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Y173*Source!I68</f>
        <v>1.15E-2</v>
      </c>
      <c r="CY173">
        <f>AB173</f>
        <v>65.709999999999994</v>
      </c>
      <c r="CZ173">
        <f>AF173</f>
        <v>65.709999999999994</v>
      </c>
      <c r="DA173">
        <f>AJ173</f>
        <v>1</v>
      </c>
      <c r="DB173">
        <f>ROUND((ROUND(AT173*CZ173,2)*1.15),2)</f>
        <v>0.76</v>
      </c>
      <c r="DC173">
        <f>ROUND((ROUND(AT173*AG173,2)*1.15),2)</f>
        <v>0.14000000000000001</v>
      </c>
    </row>
    <row r="174" spans="1:107" x14ac:dyDescent="0.2">
      <c r="A174">
        <f>ROW(Source!A68)</f>
        <v>68</v>
      </c>
      <c r="B174">
        <v>40125201</v>
      </c>
      <c r="C174">
        <v>40125585</v>
      </c>
      <c r="D174">
        <v>35691809</v>
      </c>
      <c r="E174">
        <v>66</v>
      </c>
      <c r="F174">
        <v>1</v>
      </c>
      <c r="G174">
        <v>1</v>
      </c>
      <c r="H174">
        <v>3</v>
      </c>
      <c r="I174" t="s">
        <v>370</v>
      </c>
      <c r="J174" t="s">
        <v>6</v>
      </c>
      <c r="K174" t="s">
        <v>371</v>
      </c>
      <c r="L174">
        <v>1374</v>
      </c>
      <c r="N174">
        <v>1013</v>
      </c>
      <c r="O174" t="s">
        <v>372</v>
      </c>
      <c r="P174" t="s">
        <v>372</v>
      </c>
      <c r="Q174">
        <v>1</v>
      </c>
      <c r="W174">
        <v>0</v>
      </c>
      <c r="X174">
        <v>-1731369543</v>
      </c>
      <c r="Y174">
        <v>0.36</v>
      </c>
      <c r="AA174">
        <v>1</v>
      </c>
      <c r="AB174">
        <v>0</v>
      </c>
      <c r="AC174">
        <v>0</v>
      </c>
      <c r="AD174">
        <v>0</v>
      </c>
      <c r="AE174">
        <v>1</v>
      </c>
      <c r="AF174">
        <v>0</v>
      </c>
      <c r="AG174">
        <v>0</v>
      </c>
      <c r="AH174">
        <v>0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0</v>
      </c>
      <c r="AQ174">
        <v>0</v>
      </c>
      <c r="AR174">
        <v>0</v>
      </c>
      <c r="AS174" t="s">
        <v>6</v>
      </c>
      <c r="AT174">
        <v>0.36</v>
      </c>
      <c r="AU174" t="s">
        <v>6</v>
      </c>
      <c r="AV174">
        <v>0</v>
      </c>
      <c r="AW174">
        <v>2</v>
      </c>
      <c r="AX174">
        <v>40125594</v>
      </c>
      <c r="AY174">
        <v>1</v>
      </c>
      <c r="AZ174">
        <v>0</v>
      </c>
      <c r="BA174">
        <v>149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Y174*Source!I68</f>
        <v>0.36</v>
      </c>
      <c r="CY174">
        <f>AA174</f>
        <v>1</v>
      </c>
      <c r="CZ174">
        <f>AE174</f>
        <v>1</v>
      </c>
      <c r="DA174">
        <f>AI174</f>
        <v>1</v>
      </c>
      <c r="DB174">
        <f>ROUND(ROUND(AT174*CZ174,2),2)</f>
        <v>0.36</v>
      </c>
      <c r="DC174">
        <f>ROUND(ROUND(AT174*AG174,2),2)</f>
        <v>0</v>
      </c>
    </row>
    <row r="175" spans="1:107" x14ac:dyDescent="0.2">
      <c r="A175">
        <f>ROW(Source!A68)</f>
        <v>68</v>
      </c>
      <c r="B175">
        <v>40125201</v>
      </c>
      <c r="C175">
        <v>40125585</v>
      </c>
      <c r="D175">
        <v>0</v>
      </c>
      <c r="E175">
        <v>1</v>
      </c>
      <c r="F175">
        <v>1</v>
      </c>
      <c r="G175">
        <v>1</v>
      </c>
      <c r="H175">
        <v>3</v>
      </c>
      <c r="I175" t="s">
        <v>32</v>
      </c>
      <c r="J175" t="s">
        <v>6</v>
      </c>
      <c r="K175" t="s">
        <v>179</v>
      </c>
      <c r="L175">
        <v>1371</v>
      </c>
      <c r="N175">
        <v>1013</v>
      </c>
      <c r="O175" t="s">
        <v>17</v>
      </c>
      <c r="P175" t="s">
        <v>17</v>
      </c>
      <c r="Q175">
        <v>1</v>
      </c>
      <c r="W175">
        <v>0</v>
      </c>
      <c r="X175">
        <v>-784342816</v>
      </c>
      <c r="Y175">
        <v>1</v>
      </c>
      <c r="AA175">
        <v>8712.1200000000008</v>
      </c>
      <c r="AB175">
        <v>0</v>
      </c>
      <c r="AC175">
        <v>0</v>
      </c>
      <c r="AD175">
        <v>0</v>
      </c>
      <c r="AE175">
        <v>8712.1200000000008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0</v>
      </c>
      <c r="AP175">
        <v>0</v>
      </c>
      <c r="AQ175">
        <v>0</v>
      </c>
      <c r="AR175">
        <v>0</v>
      </c>
      <c r="AS175" t="s">
        <v>6</v>
      </c>
      <c r="AT175">
        <v>1</v>
      </c>
      <c r="AU175" t="s">
        <v>6</v>
      </c>
      <c r="AV175">
        <v>0</v>
      </c>
      <c r="AW175">
        <v>1</v>
      </c>
      <c r="AX175">
        <v>-1</v>
      </c>
      <c r="AY175">
        <v>0</v>
      </c>
      <c r="AZ175">
        <v>0</v>
      </c>
      <c r="BA175" t="s">
        <v>6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Y175*Source!I68</f>
        <v>1</v>
      </c>
      <c r="CY175">
        <f>AA175</f>
        <v>8712.1200000000008</v>
      </c>
      <c r="CZ175">
        <f>AE175</f>
        <v>8712.1200000000008</v>
      </c>
      <c r="DA175">
        <f>AI175</f>
        <v>1</v>
      </c>
      <c r="DB175">
        <f>ROUND(ROUND(AT175*CZ175,2),2)</f>
        <v>8712.1200000000008</v>
      </c>
      <c r="DC175">
        <f>ROUND(ROUND(AT175*AG175,2),2)</f>
        <v>0</v>
      </c>
    </row>
    <row r="176" spans="1:107" x14ac:dyDescent="0.2">
      <c r="A176">
        <f>ROW(Source!A70)</f>
        <v>70</v>
      </c>
      <c r="B176">
        <v>40125201</v>
      </c>
      <c r="C176">
        <v>40125596</v>
      </c>
      <c r="D176">
        <v>35686875</v>
      </c>
      <c r="E176">
        <v>66</v>
      </c>
      <c r="F176">
        <v>1</v>
      </c>
      <c r="G176">
        <v>1</v>
      </c>
      <c r="H176">
        <v>1</v>
      </c>
      <c r="I176" t="s">
        <v>432</v>
      </c>
      <c r="J176" t="s">
        <v>6</v>
      </c>
      <c r="K176" t="s">
        <v>433</v>
      </c>
      <c r="L176">
        <v>1191</v>
      </c>
      <c r="N176">
        <v>1013</v>
      </c>
      <c r="O176" t="s">
        <v>355</v>
      </c>
      <c r="P176" t="s">
        <v>355</v>
      </c>
      <c r="Q176">
        <v>1</v>
      </c>
      <c r="W176">
        <v>0</v>
      </c>
      <c r="X176">
        <v>-2012709214</v>
      </c>
      <c r="Y176">
        <v>31.647999999999996</v>
      </c>
      <c r="AA176">
        <v>0</v>
      </c>
      <c r="AB176">
        <v>0</v>
      </c>
      <c r="AC176">
        <v>0</v>
      </c>
      <c r="AD176">
        <v>9.4</v>
      </c>
      <c r="AE176">
        <v>0</v>
      </c>
      <c r="AF176">
        <v>0</v>
      </c>
      <c r="AG176">
        <v>0</v>
      </c>
      <c r="AH176">
        <v>9.4</v>
      </c>
      <c r="AI176">
        <v>1</v>
      </c>
      <c r="AJ176">
        <v>1</v>
      </c>
      <c r="AK176">
        <v>1</v>
      </c>
      <c r="AL176">
        <v>1</v>
      </c>
      <c r="AN176">
        <v>0</v>
      </c>
      <c r="AO176">
        <v>1</v>
      </c>
      <c r="AP176">
        <v>1</v>
      </c>
      <c r="AQ176">
        <v>0</v>
      </c>
      <c r="AR176">
        <v>0</v>
      </c>
      <c r="AS176" t="s">
        <v>6</v>
      </c>
      <c r="AT176">
        <v>27.52</v>
      </c>
      <c r="AU176" t="s">
        <v>19</v>
      </c>
      <c r="AV176">
        <v>1</v>
      </c>
      <c r="AW176">
        <v>2</v>
      </c>
      <c r="AX176">
        <v>40125606</v>
      </c>
      <c r="AY176">
        <v>1</v>
      </c>
      <c r="AZ176">
        <v>6144</v>
      </c>
      <c r="BA176">
        <v>150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Y176*Source!I70</f>
        <v>1076.0319999999999</v>
      </c>
      <c r="CY176">
        <f>AD176</f>
        <v>9.4</v>
      </c>
      <c r="CZ176">
        <f>AH176</f>
        <v>9.4</v>
      </c>
      <c r="DA176">
        <f>AL176</f>
        <v>1</v>
      </c>
      <c r="DB176">
        <f>ROUND((ROUND(AT176*CZ176,2)*1.15),2)</f>
        <v>297.49</v>
      </c>
      <c r="DC176">
        <f>ROUND((ROUND(AT176*AG176,2)*1.15),2)</f>
        <v>0</v>
      </c>
    </row>
    <row r="177" spans="1:107" x14ac:dyDescent="0.2">
      <c r="A177">
        <f>ROW(Source!A70)</f>
        <v>70</v>
      </c>
      <c r="B177">
        <v>40125201</v>
      </c>
      <c r="C177">
        <v>40125596</v>
      </c>
      <c r="D177">
        <v>35687095</v>
      </c>
      <c r="E177">
        <v>66</v>
      </c>
      <c r="F177">
        <v>1</v>
      </c>
      <c r="G177">
        <v>1</v>
      </c>
      <c r="H177">
        <v>1</v>
      </c>
      <c r="I177" t="s">
        <v>375</v>
      </c>
      <c r="J177" t="s">
        <v>6</v>
      </c>
      <c r="K177" t="s">
        <v>376</v>
      </c>
      <c r="L177">
        <v>1191</v>
      </c>
      <c r="N177">
        <v>1013</v>
      </c>
      <c r="O177" t="s">
        <v>355</v>
      </c>
      <c r="P177" t="s">
        <v>355</v>
      </c>
      <c r="Q177">
        <v>1</v>
      </c>
      <c r="W177">
        <v>0</v>
      </c>
      <c r="X177">
        <v>-1417349443</v>
      </c>
      <c r="Y177">
        <v>0.59799999999999998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1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1</v>
      </c>
      <c r="AQ177">
        <v>0</v>
      </c>
      <c r="AR177">
        <v>0</v>
      </c>
      <c r="AS177" t="s">
        <v>6</v>
      </c>
      <c r="AT177">
        <v>0.52</v>
      </c>
      <c r="AU177" t="s">
        <v>19</v>
      </c>
      <c r="AV177">
        <v>2</v>
      </c>
      <c r="AW177">
        <v>2</v>
      </c>
      <c r="AX177">
        <v>40125607</v>
      </c>
      <c r="AY177">
        <v>1</v>
      </c>
      <c r="AZ177">
        <v>6144</v>
      </c>
      <c r="BA177">
        <v>151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Y177*Source!I70</f>
        <v>20.332000000000001</v>
      </c>
      <c r="CY177">
        <f>AD177</f>
        <v>0</v>
      </c>
      <c r="CZ177">
        <f>AH177</f>
        <v>0</v>
      </c>
      <c r="DA177">
        <f>AL177</f>
        <v>1</v>
      </c>
      <c r="DB177">
        <f>ROUND((ROUND(AT177*CZ177,2)*1.15),2)</f>
        <v>0</v>
      </c>
      <c r="DC177">
        <f>ROUND((ROUND(AT177*AG177,2)*1.15),2)</f>
        <v>0</v>
      </c>
    </row>
    <row r="178" spans="1:107" x14ac:dyDescent="0.2">
      <c r="A178">
        <f>ROW(Source!A70)</f>
        <v>70</v>
      </c>
      <c r="B178">
        <v>40125201</v>
      </c>
      <c r="C178">
        <v>40125596</v>
      </c>
      <c r="D178">
        <v>35697488</v>
      </c>
      <c r="E178">
        <v>1</v>
      </c>
      <c r="F178">
        <v>1</v>
      </c>
      <c r="G178">
        <v>1</v>
      </c>
      <c r="H178">
        <v>2</v>
      </c>
      <c r="I178" t="s">
        <v>434</v>
      </c>
      <c r="J178" t="s">
        <v>435</v>
      </c>
      <c r="K178" t="s">
        <v>436</v>
      </c>
      <c r="L178">
        <v>1367</v>
      </c>
      <c r="N178">
        <v>1011</v>
      </c>
      <c r="O178" t="s">
        <v>380</v>
      </c>
      <c r="P178" t="s">
        <v>380</v>
      </c>
      <c r="Q178">
        <v>1</v>
      </c>
      <c r="W178">
        <v>0</v>
      </c>
      <c r="X178">
        <v>540017450</v>
      </c>
      <c r="Y178">
        <v>0.29899999999999999</v>
      </c>
      <c r="AA178">
        <v>0</v>
      </c>
      <c r="AB178">
        <v>115.4</v>
      </c>
      <c r="AC178">
        <v>13.5</v>
      </c>
      <c r="AD178">
        <v>0</v>
      </c>
      <c r="AE178">
        <v>0</v>
      </c>
      <c r="AF178">
        <v>115.4</v>
      </c>
      <c r="AG178">
        <v>13.5</v>
      </c>
      <c r="AH178">
        <v>0</v>
      </c>
      <c r="AI178">
        <v>1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1</v>
      </c>
      <c r="AQ178">
        <v>0</v>
      </c>
      <c r="AR178">
        <v>0</v>
      </c>
      <c r="AS178" t="s">
        <v>6</v>
      </c>
      <c r="AT178">
        <v>0.26</v>
      </c>
      <c r="AU178" t="s">
        <v>19</v>
      </c>
      <c r="AV178">
        <v>0</v>
      </c>
      <c r="AW178">
        <v>2</v>
      </c>
      <c r="AX178">
        <v>40125608</v>
      </c>
      <c r="AY178">
        <v>1</v>
      </c>
      <c r="AZ178">
        <v>6144</v>
      </c>
      <c r="BA178">
        <v>152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Y178*Source!I70</f>
        <v>10.166</v>
      </c>
      <c r="CY178">
        <f>AB178</f>
        <v>115.4</v>
      </c>
      <c r="CZ178">
        <f>AF178</f>
        <v>115.4</v>
      </c>
      <c r="DA178">
        <f>AJ178</f>
        <v>1</v>
      </c>
      <c r="DB178">
        <f>ROUND((ROUND(AT178*CZ178,2)*1.15),2)</f>
        <v>34.5</v>
      </c>
      <c r="DC178">
        <f>ROUND((ROUND(AT178*AG178,2)*1.15),2)</f>
        <v>4.04</v>
      </c>
    </row>
    <row r="179" spans="1:107" x14ac:dyDescent="0.2">
      <c r="A179">
        <f>ROW(Source!A70)</f>
        <v>70</v>
      </c>
      <c r="B179">
        <v>40125201</v>
      </c>
      <c r="C179">
        <v>40125596</v>
      </c>
      <c r="D179">
        <v>35698427</v>
      </c>
      <c r="E179">
        <v>1</v>
      </c>
      <c r="F179">
        <v>1</v>
      </c>
      <c r="G179">
        <v>1</v>
      </c>
      <c r="H179">
        <v>2</v>
      </c>
      <c r="I179" t="s">
        <v>437</v>
      </c>
      <c r="J179" t="s">
        <v>438</v>
      </c>
      <c r="K179" t="s">
        <v>439</v>
      </c>
      <c r="L179">
        <v>1367</v>
      </c>
      <c r="N179">
        <v>1011</v>
      </c>
      <c r="O179" t="s">
        <v>380</v>
      </c>
      <c r="P179" t="s">
        <v>380</v>
      </c>
      <c r="Q179">
        <v>1</v>
      </c>
      <c r="W179">
        <v>0</v>
      </c>
      <c r="X179">
        <v>1977178073</v>
      </c>
      <c r="Y179">
        <v>0.29899999999999999</v>
      </c>
      <c r="AA179">
        <v>0</v>
      </c>
      <c r="AB179">
        <v>65.709999999999994</v>
      </c>
      <c r="AC179">
        <v>11.6</v>
      </c>
      <c r="AD179">
        <v>0</v>
      </c>
      <c r="AE179">
        <v>0</v>
      </c>
      <c r="AF179">
        <v>65.709999999999994</v>
      </c>
      <c r="AG179">
        <v>11.6</v>
      </c>
      <c r="AH179">
        <v>0</v>
      </c>
      <c r="AI179">
        <v>1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1</v>
      </c>
      <c r="AQ179">
        <v>0</v>
      </c>
      <c r="AR179">
        <v>0</v>
      </c>
      <c r="AS179" t="s">
        <v>6</v>
      </c>
      <c r="AT179">
        <v>0.26</v>
      </c>
      <c r="AU179" t="s">
        <v>19</v>
      </c>
      <c r="AV179">
        <v>0</v>
      </c>
      <c r="AW179">
        <v>2</v>
      </c>
      <c r="AX179">
        <v>40125609</v>
      </c>
      <c r="AY179">
        <v>1</v>
      </c>
      <c r="AZ179">
        <v>6144</v>
      </c>
      <c r="BA179">
        <v>153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Y179*Source!I70</f>
        <v>10.166</v>
      </c>
      <c r="CY179">
        <f>AB179</f>
        <v>65.709999999999994</v>
      </c>
      <c r="CZ179">
        <f>AF179</f>
        <v>65.709999999999994</v>
      </c>
      <c r="DA179">
        <f>AJ179</f>
        <v>1</v>
      </c>
      <c r="DB179">
        <f>ROUND((ROUND(AT179*CZ179,2)*1.15),2)</f>
        <v>19.64</v>
      </c>
      <c r="DC179">
        <f>ROUND((ROUND(AT179*AG179,2)*1.15),2)</f>
        <v>3.47</v>
      </c>
    </row>
    <row r="180" spans="1:107" x14ac:dyDescent="0.2">
      <c r="A180">
        <f>ROW(Source!A70)</f>
        <v>70</v>
      </c>
      <c r="B180">
        <v>40125201</v>
      </c>
      <c r="C180">
        <v>40125596</v>
      </c>
      <c r="D180">
        <v>35698641</v>
      </c>
      <c r="E180">
        <v>1</v>
      </c>
      <c r="F180">
        <v>1</v>
      </c>
      <c r="G180">
        <v>1</v>
      </c>
      <c r="H180">
        <v>2</v>
      </c>
      <c r="I180" t="s">
        <v>416</v>
      </c>
      <c r="J180" t="s">
        <v>417</v>
      </c>
      <c r="K180" t="s">
        <v>418</v>
      </c>
      <c r="L180">
        <v>1367</v>
      </c>
      <c r="N180">
        <v>1011</v>
      </c>
      <c r="O180" t="s">
        <v>380</v>
      </c>
      <c r="P180" t="s">
        <v>380</v>
      </c>
      <c r="Q180">
        <v>1</v>
      </c>
      <c r="W180">
        <v>0</v>
      </c>
      <c r="X180">
        <v>-339086999</v>
      </c>
      <c r="Y180">
        <v>2.484</v>
      </c>
      <c r="AA180">
        <v>0</v>
      </c>
      <c r="AB180">
        <v>8.1</v>
      </c>
      <c r="AC180">
        <v>0</v>
      </c>
      <c r="AD180">
        <v>0</v>
      </c>
      <c r="AE180">
        <v>0</v>
      </c>
      <c r="AF180">
        <v>8.1</v>
      </c>
      <c r="AG180">
        <v>0</v>
      </c>
      <c r="AH180">
        <v>0</v>
      </c>
      <c r="AI180">
        <v>1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1</v>
      </c>
      <c r="AQ180">
        <v>0</v>
      </c>
      <c r="AR180">
        <v>0</v>
      </c>
      <c r="AS180" t="s">
        <v>6</v>
      </c>
      <c r="AT180">
        <v>2.16</v>
      </c>
      <c r="AU180" t="s">
        <v>19</v>
      </c>
      <c r="AV180">
        <v>0</v>
      </c>
      <c r="AW180">
        <v>2</v>
      </c>
      <c r="AX180">
        <v>40125610</v>
      </c>
      <c r="AY180">
        <v>1</v>
      </c>
      <c r="AZ180">
        <v>0</v>
      </c>
      <c r="BA180">
        <v>154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Y180*Source!I70</f>
        <v>84.456000000000003</v>
      </c>
      <c r="CY180">
        <f>AB180</f>
        <v>8.1</v>
      </c>
      <c r="CZ180">
        <f>AF180</f>
        <v>8.1</v>
      </c>
      <c r="DA180">
        <f>AJ180</f>
        <v>1</v>
      </c>
      <c r="DB180">
        <f>ROUND((ROUND(AT180*CZ180,2)*1.15),2)</f>
        <v>20.13</v>
      </c>
      <c r="DC180">
        <f>ROUND((ROUND(AT180*AG180,2)*1.15),2)</f>
        <v>0</v>
      </c>
    </row>
    <row r="181" spans="1:107" x14ac:dyDescent="0.2">
      <c r="A181">
        <f>ROW(Source!A70)</f>
        <v>70</v>
      </c>
      <c r="B181">
        <v>40125201</v>
      </c>
      <c r="C181">
        <v>40125596</v>
      </c>
      <c r="D181">
        <v>35705531</v>
      </c>
      <c r="E181">
        <v>1</v>
      </c>
      <c r="F181">
        <v>1</v>
      </c>
      <c r="G181">
        <v>1</v>
      </c>
      <c r="H181">
        <v>3</v>
      </c>
      <c r="I181" t="s">
        <v>440</v>
      </c>
      <c r="J181" t="s">
        <v>441</v>
      </c>
      <c r="K181" t="s">
        <v>442</v>
      </c>
      <c r="L181">
        <v>1346</v>
      </c>
      <c r="N181">
        <v>1009</v>
      </c>
      <c r="O181" t="s">
        <v>359</v>
      </c>
      <c r="P181" t="s">
        <v>359</v>
      </c>
      <c r="Q181">
        <v>1</v>
      </c>
      <c r="W181">
        <v>0</v>
      </c>
      <c r="X181">
        <v>892234178</v>
      </c>
      <c r="Y181">
        <v>0.96</v>
      </c>
      <c r="AA181">
        <v>10.57</v>
      </c>
      <c r="AB181">
        <v>0</v>
      </c>
      <c r="AC181">
        <v>0</v>
      </c>
      <c r="AD181">
        <v>0</v>
      </c>
      <c r="AE181">
        <v>10.57</v>
      </c>
      <c r="AF181">
        <v>0</v>
      </c>
      <c r="AG181">
        <v>0</v>
      </c>
      <c r="AH181">
        <v>0</v>
      </c>
      <c r="AI181">
        <v>1</v>
      </c>
      <c r="AJ181">
        <v>1</v>
      </c>
      <c r="AK181">
        <v>1</v>
      </c>
      <c r="AL181">
        <v>1</v>
      </c>
      <c r="AN181">
        <v>0</v>
      </c>
      <c r="AO181">
        <v>1</v>
      </c>
      <c r="AP181">
        <v>0</v>
      </c>
      <c r="AQ181">
        <v>0</v>
      </c>
      <c r="AR181">
        <v>0</v>
      </c>
      <c r="AS181" t="s">
        <v>6</v>
      </c>
      <c r="AT181">
        <v>0.96</v>
      </c>
      <c r="AU181" t="s">
        <v>6</v>
      </c>
      <c r="AV181">
        <v>0</v>
      </c>
      <c r="AW181">
        <v>2</v>
      </c>
      <c r="AX181">
        <v>40125611</v>
      </c>
      <c r="AY181">
        <v>1</v>
      </c>
      <c r="AZ181">
        <v>0</v>
      </c>
      <c r="BA181">
        <v>155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Y181*Source!I70</f>
        <v>32.64</v>
      </c>
      <c r="CY181">
        <f>AA181</f>
        <v>10.57</v>
      </c>
      <c r="CZ181">
        <f>AE181</f>
        <v>10.57</v>
      </c>
      <c r="DA181">
        <f>AI181</f>
        <v>1</v>
      </c>
      <c r="DB181">
        <f>ROUND(ROUND(AT181*CZ181,2),2)</f>
        <v>10.15</v>
      </c>
      <c r="DC181">
        <f>ROUND(ROUND(AT181*AG181,2),2)</f>
        <v>0</v>
      </c>
    </row>
    <row r="182" spans="1:107" x14ac:dyDescent="0.2">
      <c r="A182">
        <f>ROW(Source!A70)</f>
        <v>70</v>
      </c>
      <c r="B182">
        <v>40125201</v>
      </c>
      <c r="C182">
        <v>40125596</v>
      </c>
      <c r="D182">
        <v>35734638</v>
      </c>
      <c r="E182">
        <v>1</v>
      </c>
      <c r="F182">
        <v>1</v>
      </c>
      <c r="G182">
        <v>1</v>
      </c>
      <c r="H182">
        <v>3</v>
      </c>
      <c r="I182" t="s">
        <v>443</v>
      </c>
      <c r="J182" t="s">
        <v>444</v>
      </c>
      <c r="K182" t="s">
        <v>445</v>
      </c>
      <c r="L182">
        <v>1346</v>
      </c>
      <c r="N182">
        <v>1009</v>
      </c>
      <c r="O182" t="s">
        <v>359</v>
      </c>
      <c r="P182" t="s">
        <v>359</v>
      </c>
      <c r="Q182">
        <v>1</v>
      </c>
      <c r="W182">
        <v>0</v>
      </c>
      <c r="X182">
        <v>1612950149</v>
      </c>
      <c r="Y182">
        <v>0.4</v>
      </c>
      <c r="AA182">
        <v>25.8</v>
      </c>
      <c r="AB182">
        <v>0</v>
      </c>
      <c r="AC182">
        <v>0</v>
      </c>
      <c r="AD182">
        <v>0</v>
      </c>
      <c r="AE182">
        <v>25.8</v>
      </c>
      <c r="AF182">
        <v>0</v>
      </c>
      <c r="AG182">
        <v>0</v>
      </c>
      <c r="AH182">
        <v>0</v>
      </c>
      <c r="AI182">
        <v>1</v>
      </c>
      <c r="AJ182">
        <v>1</v>
      </c>
      <c r="AK182">
        <v>1</v>
      </c>
      <c r="AL182">
        <v>1</v>
      </c>
      <c r="AN182">
        <v>0</v>
      </c>
      <c r="AO182">
        <v>1</v>
      </c>
      <c r="AP182">
        <v>0</v>
      </c>
      <c r="AQ182">
        <v>0</v>
      </c>
      <c r="AR182">
        <v>0</v>
      </c>
      <c r="AS182" t="s">
        <v>6</v>
      </c>
      <c r="AT182">
        <v>0.4</v>
      </c>
      <c r="AU182" t="s">
        <v>6</v>
      </c>
      <c r="AV182">
        <v>0</v>
      </c>
      <c r="AW182">
        <v>2</v>
      </c>
      <c r="AX182">
        <v>40125612</v>
      </c>
      <c r="AY182">
        <v>1</v>
      </c>
      <c r="AZ182">
        <v>6144</v>
      </c>
      <c r="BA182">
        <v>156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Y182*Source!I70</f>
        <v>13.600000000000001</v>
      </c>
      <c r="CY182">
        <f>AA182</f>
        <v>25.8</v>
      </c>
      <c r="CZ182">
        <f>AE182</f>
        <v>25.8</v>
      </c>
      <c r="DA182">
        <f>AI182</f>
        <v>1</v>
      </c>
      <c r="DB182">
        <f>ROUND(ROUND(AT182*CZ182,2),2)</f>
        <v>10.32</v>
      </c>
      <c r="DC182">
        <f>ROUND(ROUND(AT182*AG182,2),2)</f>
        <v>0</v>
      </c>
    </row>
    <row r="183" spans="1:107" x14ac:dyDescent="0.2">
      <c r="A183">
        <f>ROW(Source!A70)</f>
        <v>70</v>
      </c>
      <c r="B183">
        <v>40125201</v>
      </c>
      <c r="C183">
        <v>40125596</v>
      </c>
      <c r="D183">
        <v>35764727</v>
      </c>
      <c r="E183">
        <v>1</v>
      </c>
      <c r="F183">
        <v>1</v>
      </c>
      <c r="G183">
        <v>1</v>
      </c>
      <c r="H183">
        <v>3</v>
      </c>
      <c r="I183" t="s">
        <v>187</v>
      </c>
      <c r="J183" t="s">
        <v>189</v>
      </c>
      <c r="K183" t="s">
        <v>188</v>
      </c>
      <c r="L183">
        <v>1301</v>
      </c>
      <c r="N183">
        <v>1003</v>
      </c>
      <c r="O183" t="s">
        <v>103</v>
      </c>
      <c r="P183" t="s">
        <v>103</v>
      </c>
      <c r="Q183">
        <v>1</v>
      </c>
      <c r="W183">
        <v>0</v>
      </c>
      <c r="X183">
        <v>-23188174</v>
      </c>
      <c r="Y183">
        <v>100</v>
      </c>
      <c r="AA183">
        <v>5.0599999999999996</v>
      </c>
      <c r="AB183">
        <v>0</v>
      </c>
      <c r="AC183">
        <v>0</v>
      </c>
      <c r="AD183">
        <v>0</v>
      </c>
      <c r="AE183">
        <v>5.0599999999999996</v>
      </c>
      <c r="AF183">
        <v>0</v>
      </c>
      <c r="AG183">
        <v>0</v>
      </c>
      <c r="AH183">
        <v>0</v>
      </c>
      <c r="AI183">
        <v>1</v>
      </c>
      <c r="AJ183">
        <v>1</v>
      </c>
      <c r="AK183">
        <v>1</v>
      </c>
      <c r="AL183">
        <v>1</v>
      </c>
      <c r="AN183">
        <v>0</v>
      </c>
      <c r="AO183">
        <v>0</v>
      </c>
      <c r="AP183">
        <v>0</v>
      </c>
      <c r="AQ183">
        <v>0</v>
      </c>
      <c r="AR183">
        <v>0</v>
      </c>
      <c r="AS183" t="s">
        <v>6</v>
      </c>
      <c r="AT183">
        <v>100</v>
      </c>
      <c r="AU183" t="s">
        <v>6</v>
      </c>
      <c r="AV183">
        <v>0</v>
      </c>
      <c r="AW183">
        <v>1</v>
      </c>
      <c r="AX183">
        <v>-1</v>
      </c>
      <c r="AY183">
        <v>0</v>
      </c>
      <c r="AZ183">
        <v>0</v>
      </c>
      <c r="BA183" t="s">
        <v>6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Y183*Source!I70</f>
        <v>3400</v>
      </c>
      <c r="CY183">
        <f>AA183</f>
        <v>5.0599999999999996</v>
      </c>
      <c r="CZ183">
        <f>AE183</f>
        <v>5.0599999999999996</v>
      </c>
      <c r="DA183">
        <f>AI183</f>
        <v>1</v>
      </c>
      <c r="DB183">
        <f>ROUND(ROUND(AT183*CZ183,2),2)</f>
        <v>506</v>
      </c>
      <c r="DC183">
        <f>ROUND(ROUND(AT183*AG183,2),2)</f>
        <v>0</v>
      </c>
    </row>
    <row r="184" spans="1:107" x14ac:dyDescent="0.2">
      <c r="A184">
        <f>ROW(Source!A70)</f>
        <v>70</v>
      </c>
      <c r="B184">
        <v>40125201</v>
      </c>
      <c r="C184">
        <v>40125596</v>
      </c>
      <c r="D184">
        <v>35765634</v>
      </c>
      <c r="E184">
        <v>1</v>
      </c>
      <c r="F184">
        <v>1</v>
      </c>
      <c r="G184">
        <v>1</v>
      </c>
      <c r="H184">
        <v>3</v>
      </c>
      <c r="I184" t="s">
        <v>183</v>
      </c>
      <c r="J184" t="s">
        <v>185</v>
      </c>
      <c r="K184" t="s">
        <v>184</v>
      </c>
      <c r="L184">
        <v>1301</v>
      </c>
      <c r="N184">
        <v>1003</v>
      </c>
      <c r="O184" t="s">
        <v>103</v>
      </c>
      <c r="P184" t="s">
        <v>103</v>
      </c>
      <c r="Q184">
        <v>1</v>
      </c>
      <c r="W184">
        <v>0</v>
      </c>
      <c r="X184">
        <v>-242848811</v>
      </c>
      <c r="Y184">
        <v>100</v>
      </c>
      <c r="AA184">
        <v>6.08</v>
      </c>
      <c r="AB184">
        <v>0</v>
      </c>
      <c r="AC184">
        <v>0</v>
      </c>
      <c r="AD184">
        <v>0</v>
      </c>
      <c r="AE184">
        <v>6.08</v>
      </c>
      <c r="AF184">
        <v>0</v>
      </c>
      <c r="AG184">
        <v>0</v>
      </c>
      <c r="AH184">
        <v>0</v>
      </c>
      <c r="AI184">
        <v>1</v>
      </c>
      <c r="AJ184">
        <v>1</v>
      </c>
      <c r="AK184">
        <v>1</v>
      </c>
      <c r="AL184">
        <v>1</v>
      </c>
      <c r="AN184">
        <v>0</v>
      </c>
      <c r="AO184">
        <v>0</v>
      </c>
      <c r="AP184">
        <v>0</v>
      </c>
      <c r="AQ184">
        <v>0</v>
      </c>
      <c r="AR184">
        <v>0</v>
      </c>
      <c r="AS184" t="s">
        <v>6</v>
      </c>
      <c r="AT184">
        <v>100</v>
      </c>
      <c r="AU184" t="s">
        <v>6</v>
      </c>
      <c r="AV184">
        <v>0</v>
      </c>
      <c r="AW184">
        <v>1</v>
      </c>
      <c r="AX184">
        <v>-1</v>
      </c>
      <c r="AY184">
        <v>0</v>
      </c>
      <c r="AZ184">
        <v>0</v>
      </c>
      <c r="BA184" t="s">
        <v>6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Y184*Source!I70</f>
        <v>3400</v>
      </c>
      <c r="CY184">
        <f>AA184</f>
        <v>6.08</v>
      </c>
      <c r="CZ184">
        <f>AE184</f>
        <v>6.08</v>
      </c>
      <c r="DA184">
        <f>AI184</f>
        <v>1</v>
      </c>
      <c r="DB184">
        <f>ROUND(ROUND(AT184*CZ184,2),2)</f>
        <v>608</v>
      </c>
      <c r="DC184">
        <f>ROUND(ROUND(AT184*AG184,2),2)</f>
        <v>0</v>
      </c>
    </row>
    <row r="185" spans="1:107" x14ac:dyDescent="0.2">
      <c r="A185">
        <f>ROW(Source!A70)</f>
        <v>70</v>
      </c>
      <c r="B185">
        <v>40125201</v>
      </c>
      <c r="C185">
        <v>40125596</v>
      </c>
      <c r="D185">
        <v>35691809</v>
      </c>
      <c r="E185">
        <v>66</v>
      </c>
      <c r="F185">
        <v>1</v>
      </c>
      <c r="G185">
        <v>1</v>
      </c>
      <c r="H185">
        <v>3</v>
      </c>
      <c r="I185" t="s">
        <v>370</v>
      </c>
      <c r="J185" t="s">
        <v>6</v>
      </c>
      <c r="K185" t="s">
        <v>371</v>
      </c>
      <c r="L185">
        <v>1374</v>
      </c>
      <c r="N185">
        <v>1013</v>
      </c>
      <c r="O185" t="s">
        <v>372</v>
      </c>
      <c r="P185" t="s">
        <v>372</v>
      </c>
      <c r="Q185">
        <v>1</v>
      </c>
      <c r="W185">
        <v>0</v>
      </c>
      <c r="X185">
        <v>-1731369543</v>
      </c>
      <c r="Y185">
        <v>5.17</v>
      </c>
      <c r="AA185">
        <v>1</v>
      </c>
      <c r="AB185">
        <v>0</v>
      </c>
      <c r="AC185">
        <v>0</v>
      </c>
      <c r="AD185">
        <v>0</v>
      </c>
      <c r="AE185">
        <v>1</v>
      </c>
      <c r="AF185">
        <v>0</v>
      </c>
      <c r="AG185">
        <v>0</v>
      </c>
      <c r="AH185">
        <v>0</v>
      </c>
      <c r="AI185">
        <v>1</v>
      </c>
      <c r="AJ185">
        <v>1</v>
      </c>
      <c r="AK185">
        <v>1</v>
      </c>
      <c r="AL185">
        <v>1</v>
      </c>
      <c r="AN185">
        <v>0</v>
      </c>
      <c r="AO185">
        <v>1</v>
      </c>
      <c r="AP185">
        <v>0</v>
      </c>
      <c r="AQ185">
        <v>0</v>
      </c>
      <c r="AR185">
        <v>0</v>
      </c>
      <c r="AS185" t="s">
        <v>6</v>
      </c>
      <c r="AT185">
        <v>5.17</v>
      </c>
      <c r="AU185" t="s">
        <v>6</v>
      </c>
      <c r="AV185">
        <v>0</v>
      </c>
      <c r="AW185">
        <v>2</v>
      </c>
      <c r="AX185">
        <v>40125613</v>
      </c>
      <c r="AY185">
        <v>1</v>
      </c>
      <c r="AZ185">
        <v>6144</v>
      </c>
      <c r="BA185">
        <v>157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Y185*Source!I70</f>
        <v>175.78</v>
      </c>
      <c r="CY185">
        <f>AA185</f>
        <v>1</v>
      </c>
      <c r="CZ185">
        <f>AE185</f>
        <v>1</v>
      </c>
      <c r="DA185">
        <f>AI185</f>
        <v>1</v>
      </c>
      <c r="DB185">
        <f>ROUND(ROUND(AT185*CZ185,2),2)</f>
        <v>5.17</v>
      </c>
      <c r="DC185">
        <f>ROUND(ROUND(AT185*AG185,2),2)</f>
        <v>0</v>
      </c>
    </row>
    <row r="186" spans="1:107" x14ac:dyDescent="0.2">
      <c r="A186">
        <f>ROW(Source!A73)</f>
        <v>73</v>
      </c>
      <c r="B186">
        <v>40125201</v>
      </c>
      <c r="C186">
        <v>40125615</v>
      </c>
      <c r="D186">
        <v>35686875</v>
      </c>
      <c r="E186">
        <v>66</v>
      </c>
      <c r="F186">
        <v>1</v>
      </c>
      <c r="G186">
        <v>1</v>
      </c>
      <c r="H186">
        <v>1</v>
      </c>
      <c r="I186" t="s">
        <v>432</v>
      </c>
      <c r="J186" t="s">
        <v>6</v>
      </c>
      <c r="K186" t="s">
        <v>433</v>
      </c>
      <c r="L186">
        <v>1191</v>
      </c>
      <c r="N186">
        <v>1013</v>
      </c>
      <c r="O186" t="s">
        <v>355</v>
      </c>
      <c r="P186" t="s">
        <v>355</v>
      </c>
      <c r="Q186">
        <v>1</v>
      </c>
      <c r="W186">
        <v>0</v>
      </c>
      <c r="X186">
        <v>-2012709214</v>
      </c>
      <c r="Y186">
        <v>7.2334999999999994</v>
      </c>
      <c r="AA186">
        <v>0</v>
      </c>
      <c r="AB186">
        <v>0</v>
      </c>
      <c r="AC186">
        <v>0</v>
      </c>
      <c r="AD186">
        <v>9.4</v>
      </c>
      <c r="AE186">
        <v>0</v>
      </c>
      <c r="AF186">
        <v>0</v>
      </c>
      <c r="AG186">
        <v>0</v>
      </c>
      <c r="AH186">
        <v>9.4</v>
      </c>
      <c r="AI186">
        <v>1</v>
      </c>
      <c r="AJ186">
        <v>1</v>
      </c>
      <c r="AK186">
        <v>1</v>
      </c>
      <c r="AL186">
        <v>1</v>
      </c>
      <c r="AN186">
        <v>0</v>
      </c>
      <c r="AO186">
        <v>1</v>
      </c>
      <c r="AP186">
        <v>1</v>
      </c>
      <c r="AQ186">
        <v>0</v>
      </c>
      <c r="AR186">
        <v>0</v>
      </c>
      <c r="AS186" t="s">
        <v>6</v>
      </c>
      <c r="AT186">
        <v>6.29</v>
      </c>
      <c r="AU186" t="s">
        <v>19</v>
      </c>
      <c r="AV186">
        <v>1</v>
      </c>
      <c r="AW186">
        <v>2</v>
      </c>
      <c r="AX186">
        <v>40125627</v>
      </c>
      <c r="AY186">
        <v>1</v>
      </c>
      <c r="AZ186">
        <v>6144</v>
      </c>
      <c r="BA186">
        <v>158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CX186">
        <f>Y186*Source!I73</f>
        <v>24.593899999999998</v>
      </c>
      <c r="CY186">
        <f>AD186</f>
        <v>9.4</v>
      </c>
      <c r="CZ186">
        <f>AH186</f>
        <v>9.4</v>
      </c>
      <c r="DA186">
        <f>AL186</f>
        <v>1</v>
      </c>
      <c r="DB186">
        <f>ROUND((ROUND(AT186*CZ186,2)*1.15),2)</f>
        <v>68</v>
      </c>
      <c r="DC186">
        <f>ROUND((ROUND(AT186*AG186,2)*1.15),2)</f>
        <v>0</v>
      </c>
    </row>
    <row r="187" spans="1:107" x14ac:dyDescent="0.2">
      <c r="A187">
        <f>ROW(Source!A73)</f>
        <v>73</v>
      </c>
      <c r="B187">
        <v>40125201</v>
      </c>
      <c r="C187">
        <v>40125615</v>
      </c>
      <c r="D187">
        <v>35687095</v>
      </c>
      <c r="E187">
        <v>66</v>
      </c>
      <c r="F187">
        <v>1</v>
      </c>
      <c r="G187">
        <v>1</v>
      </c>
      <c r="H187">
        <v>1</v>
      </c>
      <c r="I187" t="s">
        <v>375</v>
      </c>
      <c r="J187" t="s">
        <v>6</v>
      </c>
      <c r="K187" t="s">
        <v>376</v>
      </c>
      <c r="L187">
        <v>1191</v>
      </c>
      <c r="N187">
        <v>1013</v>
      </c>
      <c r="O187" t="s">
        <v>355</v>
      </c>
      <c r="P187" t="s">
        <v>355</v>
      </c>
      <c r="Q187">
        <v>1</v>
      </c>
      <c r="W187">
        <v>0</v>
      </c>
      <c r="X187">
        <v>-1417349443</v>
      </c>
      <c r="Y187">
        <v>6.8999999999999992E-2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1</v>
      </c>
      <c r="AJ187">
        <v>1</v>
      </c>
      <c r="AK187">
        <v>1</v>
      </c>
      <c r="AL187">
        <v>1</v>
      </c>
      <c r="AN187">
        <v>0</v>
      </c>
      <c r="AO187">
        <v>1</v>
      </c>
      <c r="AP187">
        <v>1</v>
      </c>
      <c r="AQ187">
        <v>0</v>
      </c>
      <c r="AR187">
        <v>0</v>
      </c>
      <c r="AS187" t="s">
        <v>6</v>
      </c>
      <c r="AT187">
        <v>0.06</v>
      </c>
      <c r="AU187" t="s">
        <v>19</v>
      </c>
      <c r="AV187">
        <v>2</v>
      </c>
      <c r="AW187">
        <v>2</v>
      </c>
      <c r="AX187">
        <v>40125628</v>
      </c>
      <c r="AY187">
        <v>1</v>
      </c>
      <c r="AZ187">
        <v>6144</v>
      </c>
      <c r="BA187">
        <v>159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CX187">
        <f>Y187*Source!I73</f>
        <v>0.23459999999999998</v>
      </c>
      <c r="CY187">
        <f>AD187</f>
        <v>0</v>
      </c>
      <c r="CZ187">
        <f>AH187</f>
        <v>0</v>
      </c>
      <c r="DA187">
        <f>AL187</f>
        <v>1</v>
      </c>
      <c r="DB187">
        <f>ROUND((ROUND(AT187*CZ187,2)*1.15),2)</f>
        <v>0</v>
      </c>
      <c r="DC187">
        <f>ROUND((ROUND(AT187*AG187,2)*1.15),2)</f>
        <v>0</v>
      </c>
    </row>
    <row r="188" spans="1:107" x14ac:dyDescent="0.2">
      <c r="A188">
        <f>ROW(Source!A73)</f>
        <v>73</v>
      </c>
      <c r="B188">
        <v>40125201</v>
      </c>
      <c r="C188">
        <v>40125615</v>
      </c>
      <c r="D188">
        <v>35697488</v>
      </c>
      <c r="E188">
        <v>1</v>
      </c>
      <c r="F188">
        <v>1</v>
      </c>
      <c r="G188">
        <v>1</v>
      </c>
      <c r="H188">
        <v>2</v>
      </c>
      <c r="I188" t="s">
        <v>434</v>
      </c>
      <c r="J188" t="s">
        <v>435</v>
      </c>
      <c r="K188" t="s">
        <v>436</v>
      </c>
      <c r="L188">
        <v>1367</v>
      </c>
      <c r="N188">
        <v>1011</v>
      </c>
      <c r="O188" t="s">
        <v>380</v>
      </c>
      <c r="P188" t="s">
        <v>380</v>
      </c>
      <c r="Q188">
        <v>1</v>
      </c>
      <c r="W188">
        <v>0</v>
      </c>
      <c r="X188">
        <v>540017450</v>
      </c>
      <c r="Y188">
        <v>3.4499999999999996E-2</v>
      </c>
      <c r="AA188">
        <v>0</v>
      </c>
      <c r="AB188">
        <v>115.4</v>
      </c>
      <c r="AC188">
        <v>13.5</v>
      </c>
      <c r="AD188">
        <v>0</v>
      </c>
      <c r="AE188">
        <v>0</v>
      </c>
      <c r="AF188">
        <v>115.4</v>
      </c>
      <c r="AG188">
        <v>13.5</v>
      </c>
      <c r="AH188">
        <v>0</v>
      </c>
      <c r="AI188">
        <v>1</v>
      </c>
      <c r="AJ188">
        <v>1</v>
      </c>
      <c r="AK188">
        <v>1</v>
      </c>
      <c r="AL188">
        <v>1</v>
      </c>
      <c r="AN188">
        <v>0</v>
      </c>
      <c r="AO188">
        <v>1</v>
      </c>
      <c r="AP188">
        <v>1</v>
      </c>
      <c r="AQ188">
        <v>0</v>
      </c>
      <c r="AR188">
        <v>0</v>
      </c>
      <c r="AS188" t="s">
        <v>6</v>
      </c>
      <c r="AT188">
        <v>0.03</v>
      </c>
      <c r="AU188" t="s">
        <v>19</v>
      </c>
      <c r="AV188">
        <v>0</v>
      </c>
      <c r="AW188">
        <v>2</v>
      </c>
      <c r="AX188">
        <v>40125629</v>
      </c>
      <c r="AY188">
        <v>1</v>
      </c>
      <c r="AZ188">
        <v>6144</v>
      </c>
      <c r="BA188">
        <v>160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CX188">
        <f>Y188*Source!I73</f>
        <v>0.11729999999999999</v>
      </c>
      <c r="CY188">
        <f>AB188</f>
        <v>115.4</v>
      </c>
      <c r="CZ188">
        <f>AF188</f>
        <v>115.4</v>
      </c>
      <c r="DA188">
        <f>AJ188</f>
        <v>1</v>
      </c>
      <c r="DB188">
        <f>ROUND((ROUND(AT188*CZ188,2)*1.15),2)</f>
        <v>3.98</v>
      </c>
      <c r="DC188">
        <f>ROUND((ROUND(AT188*AG188,2)*1.15),2)</f>
        <v>0.47</v>
      </c>
    </row>
    <row r="189" spans="1:107" x14ac:dyDescent="0.2">
      <c r="A189">
        <f>ROW(Source!A73)</f>
        <v>73</v>
      </c>
      <c r="B189">
        <v>40125201</v>
      </c>
      <c r="C189">
        <v>40125615</v>
      </c>
      <c r="D189">
        <v>35698427</v>
      </c>
      <c r="E189">
        <v>1</v>
      </c>
      <c r="F189">
        <v>1</v>
      </c>
      <c r="G189">
        <v>1</v>
      </c>
      <c r="H189">
        <v>2</v>
      </c>
      <c r="I189" t="s">
        <v>437</v>
      </c>
      <c r="J189" t="s">
        <v>438</v>
      </c>
      <c r="K189" t="s">
        <v>439</v>
      </c>
      <c r="L189">
        <v>1367</v>
      </c>
      <c r="N189">
        <v>1011</v>
      </c>
      <c r="O189" t="s">
        <v>380</v>
      </c>
      <c r="P189" t="s">
        <v>380</v>
      </c>
      <c r="Q189">
        <v>1</v>
      </c>
      <c r="W189">
        <v>0</v>
      </c>
      <c r="X189">
        <v>1977178073</v>
      </c>
      <c r="Y189">
        <v>3.4499999999999996E-2</v>
      </c>
      <c r="AA189">
        <v>0</v>
      </c>
      <c r="AB189">
        <v>65.709999999999994</v>
      </c>
      <c r="AC189">
        <v>11.6</v>
      </c>
      <c r="AD189">
        <v>0</v>
      </c>
      <c r="AE189">
        <v>0</v>
      </c>
      <c r="AF189">
        <v>65.709999999999994</v>
      </c>
      <c r="AG189">
        <v>11.6</v>
      </c>
      <c r="AH189">
        <v>0</v>
      </c>
      <c r="AI189">
        <v>1</v>
      </c>
      <c r="AJ189">
        <v>1</v>
      </c>
      <c r="AK189">
        <v>1</v>
      </c>
      <c r="AL189">
        <v>1</v>
      </c>
      <c r="AN189">
        <v>0</v>
      </c>
      <c r="AO189">
        <v>1</v>
      </c>
      <c r="AP189">
        <v>1</v>
      </c>
      <c r="AQ189">
        <v>0</v>
      </c>
      <c r="AR189">
        <v>0</v>
      </c>
      <c r="AS189" t="s">
        <v>6</v>
      </c>
      <c r="AT189">
        <v>0.03</v>
      </c>
      <c r="AU189" t="s">
        <v>19</v>
      </c>
      <c r="AV189">
        <v>0</v>
      </c>
      <c r="AW189">
        <v>2</v>
      </c>
      <c r="AX189">
        <v>40125630</v>
      </c>
      <c r="AY189">
        <v>1</v>
      </c>
      <c r="AZ189">
        <v>6144</v>
      </c>
      <c r="BA189">
        <v>161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CX189">
        <f>Y189*Source!I73</f>
        <v>0.11729999999999999</v>
      </c>
      <c r="CY189">
        <f>AB189</f>
        <v>65.709999999999994</v>
      </c>
      <c r="CZ189">
        <f>AF189</f>
        <v>65.709999999999994</v>
      </c>
      <c r="DA189">
        <f>AJ189</f>
        <v>1</v>
      </c>
      <c r="DB189">
        <f>ROUND((ROUND(AT189*CZ189,2)*1.15),2)</f>
        <v>2.27</v>
      </c>
      <c r="DC189">
        <f>ROUND((ROUND(AT189*AG189,2)*1.15),2)</f>
        <v>0.4</v>
      </c>
    </row>
    <row r="190" spans="1:107" x14ac:dyDescent="0.2">
      <c r="A190">
        <f>ROW(Source!A73)</f>
        <v>73</v>
      </c>
      <c r="B190">
        <v>40125201</v>
      </c>
      <c r="C190">
        <v>40125615</v>
      </c>
      <c r="D190">
        <v>35704720</v>
      </c>
      <c r="E190">
        <v>1</v>
      </c>
      <c r="F190">
        <v>1</v>
      </c>
      <c r="G190">
        <v>1</v>
      </c>
      <c r="H190">
        <v>3</v>
      </c>
      <c r="I190" t="s">
        <v>446</v>
      </c>
      <c r="J190" t="s">
        <v>447</v>
      </c>
      <c r="K190" t="s">
        <v>448</v>
      </c>
      <c r="L190">
        <v>1346</v>
      </c>
      <c r="N190">
        <v>1009</v>
      </c>
      <c r="O190" t="s">
        <v>359</v>
      </c>
      <c r="P190" t="s">
        <v>359</v>
      </c>
      <c r="Q190">
        <v>1</v>
      </c>
      <c r="W190">
        <v>0</v>
      </c>
      <c r="X190">
        <v>162667242</v>
      </c>
      <c r="Y190">
        <v>0.32</v>
      </c>
      <c r="AA190">
        <v>30.4</v>
      </c>
      <c r="AB190">
        <v>0</v>
      </c>
      <c r="AC190">
        <v>0</v>
      </c>
      <c r="AD190">
        <v>0</v>
      </c>
      <c r="AE190">
        <v>30.4</v>
      </c>
      <c r="AF190">
        <v>0</v>
      </c>
      <c r="AG190">
        <v>0</v>
      </c>
      <c r="AH190">
        <v>0</v>
      </c>
      <c r="AI190">
        <v>1</v>
      </c>
      <c r="AJ190">
        <v>1</v>
      </c>
      <c r="AK190">
        <v>1</v>
      </c>
      <c r="AL190">
        <v>1</v>
      </c>
      <c r="AN190">
        <v>0</v>
      </c>
      <c r="AO190">
        <v>1</v>
      </c>
      <c r="AP190">
        <v>0</v>
      </c>
      <c r="AQ190">
        <v>0</v>
      </c>
      <c r="AR190">
        <v>0</v>
      </c>
      <c r="AS190" t="s">
        <v>6</v>
      </c>
      <c r="AT190">
        <v>0.32</v>
      </c>
      <c r="AU190" t="s">
        <v>6</v>
      </c>
      <c r="AV190">
        <v>0</v>
      </c>
      <c r="AW190">
        <v>2</v>
      </c>
      <c r="AX190">
        <v>40125631</v>
      </c>
      <c r="AY190">
        <v>1</v>
      </c>
      <c r="AZ190">
        <v>6144</v>
      </c>
      <c r="BA190">
        <v>162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CX190">
        <f>Y190*Source!I73</f>
        <v>1.0880000000000001</v>
      </c>
      <c r="CY190">
        <f t="shared" ref="CY190:CY196" si="70">AA190</f>
        <v>30.4</v>
      </c>
      <c r="CZ190">
        <f t="shared" ref="CZ190:CZ196" si="71">AE190</f>
        <v>30.4</v>
      </c>
      <c r="DA190">
        <f t="shared" ref="DA190:DA196" si="72">AI190</f>
        <v>1</v>
      </c>
      <c r="DB190">
        <f t="shared" ref="DB190:DB196" si="73">ROUND(ROUND(AT190*CZ190,2),2)</f>
        <v>9.73</v>
      </c>
      <c r="DC190">
        <f t="shared" ref="DC190:DC196" si="74">ROUND(ROUND(AT190*AG190,2),2)</f>
        <v>0</v>
      </c>
    </row>
    <row r="191" spans="1:107" x14ac:dyDescent="0.2">
      <c r="A191">
        <f>ROW(Source!A73)</f>
        <v>73</v>
      </c>
      <c r="B191">
        <v>40125201</v>
      </c>
      <c r="C191">
        <v>40125615</v>
      </c>
      <c r="D191">
        <v>35704995</v>
      </c>
      <c r="E191">
        <v>1</v>
      </c>
      <c r="F191">
        <v>1</v>
      </c>
      <c r="G191">
        <v>1</v>
      </c>
      <c r="H191">
        <v>3</v>
      </c>
      <c r="I191" t="s">
        <v>449</v>
      </c>
      <c r="J191" t="s">
        <v>450</v>
      </c>
      <c r="K191" t="s">
        <v>451</v>
      </c>
      <c r="L191">
        <v>1348</v>
      </c>
      <c r="N191">
        <v>1009</v>
      </c>
      <c r="O191" t="s">
        <v>149</v>
      </c>
      <c r="P191" t="s">
        <v>149</v>
      </c>
      <c r="Q191">
        <v>1000</v>
      </c>
      <c r="W191">
        <v>0</v>
      </c>
      <c r="X191">
        <v>1030642668</v>
      </c>
      <c r="Y191">
        <v>1.0499999999999999E-3</v>
      </c>
      <c r="AA191">
        <v>1820</v>
      </c>
      <c r="AB191">
        <v>0</v>
      </c>
      <c r="AC191">
        <v>0</v>
      </c>
      <c r="AD191">
        <v>0</v>
      </c>
      <c r="AE191">
        <v>1820</v>
      </c>
      <c r="AF191">
        <v>0</v>
      </c>
      <c r="AG191">
        <v>0</v>
      </c>
      <c r="AH191">
        <v>0</v>
      </c>
      <c r="AI191">
        <v>1</v>
      </c>
      <c r="AJ191">
        <v>1</v>
      </c>
      <c r="AK191">
        <v>1</v>
      </c>
      <c r="AL191">
        <v>1</v>
      </c>
      <c r="AN191">
        <v>0</v>
      </c>
      <c r="AO191">
        <v>1</v>
      </c>
      <c r="AP191">
        <v>0</v>
      </c>
      <c r="AQ191">
        <v>0</v>
      </c>
      <c r="AR191">
        <v>0</v>
      </c>
      <c r="AS191" t="s">
        <v>6</v>
      </c>
      <c r="AT191">
        <v>1.0499999999999999E-3</v>
      </c>
      <c r="AU191" t="s">
        <v>6</v>
      </c>
      <c r="AV191">
        <v>0</v>
      </c>
      <c r="AW191">
        <v>2</v>
      </c>
      <c r="AX191">
        <v>40125632</v>
      </c>
      <c r="AY191">
        <v>1</v>
      </c>
      <c r="AZ191">
        <v>6144</v>
      </c>
      <c r="BA191">
        <v>163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CX191">
        <f>Y191*Source!I73</f>
        <v>3.5699999999999998E-3</v>
      </c>
      <c r="CY191">
        <f t="shared" si="70"/>
        <v>1820</v>
      </c>
      <c r="CZ191">
        <f t="shared" si="71"/>
        <v>1820</v>
      </c>
      <c r="DA191">
        <f t="shared" si="72"/>
        <v>1</v>
      </c>
      <c r="DB191">
        <f t="shared" si="73"/>
        <v>1.91</v>
      </c>
      <c r="DC191">
        <f t="shared" si="74"/>
        <v>0</v>
      </c>
    </row>
    <row r="192" spans="1:107" x14ac:dyDescent="0.2">
      <c r="A192">
        <f>ROW(Source!A73)</f>
        <v>73</v>
      </c>
      <c r="B192">
        <v>40125201</v>
      </c>
      <c r="C192">
        <v>40125615</v>
      </c>
      <c r="D192">
        <v>35735877</v>
      </c>
      <c r="E192">
        <v>1</v>
      </c>
      <c r="F192">
        <v>1</v>
      </c>
      <c r="G192">
        <v>1</v>
      </c>
      <c r="H192">
        <v>3</v>
      </c>
      <c r="I192" t="s">
        <v>452</v>
      </c>
      <c r="J192" t="s">
        <v>453</v>
      </c>
      <c r="K192" t="s">
        <v>454</v>
      </c>
      <c r="L192">
        <v>1346</v>
      </c>
      <c r="N192">
        <v>1009</v>
      </c>
      <c r="O192" t="s">
        <v>359</v>
      </c>
      <c r="P192" t="s">
        <v>359</v>
      </c>
      <c r="Q192">
        <v>1</v>
      </c>
      <c r="W192">
        <v>0</v>
      </c>
      <c r="X192">
        <v>1047210580</v>
      </c>
      <c r="Y192">
        <v>0.02</v>
      </c>
      <c r="AA192">
        <v>28.6</v>
      </c>
      <c r="AB192">
        <v>0</v>
      </c>
      <c r="AC192">
        <v>0</v>
      </c>
      <c r="AD192">
        <v>0</v>
      </c>
      <c r="AE192">
        <v>28.6</v>
      </c>
      <c r="AF192">
        <v>0</v>
      </c>
      <c r="AG192">
        <v>0</v>
      </c>
      <c r="AH192">
        <v>0</v>
      </c>
      <c r="AI192">
        <v>1</v>
      </c>
      <c r="AJ192">
        <v>1</v>
      </c>
      <c r="AK192">
        <v>1</v>
      </c>
      <c r="AL192">
        <v>1</v>
      </c>
      <c r="AN192">
        <v>0</v>
      </c>
      <c r="AO192">
        <v>1</v>
      </c>
      <c r="AP192">
        <v>0</v>
      </c>
      <c r="AQ192">
        <v>0</v>
      </c>
      <c r="AR192">
        <v>0</v>
      </c>
      <c r="AS192" t="s">
        <v>6</v>
      </c>
      <c r="AT192">
        <v>0.02</v>
      </c>
      <c r="AU192" t="s">
        <v>6</v>
      </c>
      <c r="AV192">
        <v>0</v>
      </c>
      <c r="AW192">
        <v>2</v>
      </c>
      <c r="AX192">
        <v>40125633</v>
      </c>
      <c r="AY192">
        <v>1</v>
      </c>
      <c r="AZ192">
        <v>0</v>
      </c>
      <c r="BA192">
        <v>164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CX192">
        <f>Y192*Source!I73</f>
        <v>6.8000000000000005E-2</v>
      </c>
      <c r="CY192">
        <f t="shared" si="70"/>
        <v>28.6</v>
      </c>
      <c r="CZ192">
        <f t="shared" si="71"/>
        <v>28.6</v>
      </c>
      <c r="DA192">
        <f t="shared" si="72"/>
        <v>1</v>
      </c>
      <c r="DB192">
        <f t="shared" si="73"/>
        <v>0.56999999999999995</v>
      </c>
      <c r="DC192">
        <f t="shared" si="74"/>
        <v>0</v>
      </c>
    </row>
    <row r="193" spans="1:107" x14ac:dyDescent="0.2">
      <c r="A193">
        <f>ROW(Source!A73)</f>
        <v>73</v>
      </c>
      <c r="B193">
        <v>40125201</v>
      </c>
      <c r="C193">
        <v>40125615</v>
      </c>
      <c r="D193">
        <v>35749438</v>
      </c>
      <c r="E193">
        <v>1</v>
      </c>
      <c r="F193">
        <v>1</v>
      </c>
      <c r="G193">
        <v>1</v>
      </c>
      <c r="H193">
        <v>3</v>
      </c>
      <c r="I193" t="s">
        <v>455</v>
      </c>
      <c r="J193" t="s">
        <v>456</v>
      </c>
      <c r="K193" t="s">
        <v>457</v>
      </c>
      <c r="L193">
        <v>1425</v>
      </c>
      <c r="N193">
        <v>1013</v>
      </c>
      <c r="O193" t="s">
        <v>363</v>
      </c>
      <c r="P193" t="s">
        <v>363</v>
      </c>
      <c r="Q193">
        <v>1</v>
      </c>
      <c r="W193">
        <v>0</v>
      </c>
      <c r="X193">
        <v>-1024970656</v>
      </c>
      <c r="Y193">
        <v>0.05</v>
      </c>
      <c r="AA193">
        <v>143</v>
      </c>
      <c r="AB193">
        <v>0</v>
      </c>
      <c r="AC193">
        <v>0</v>
      </c>
      <c r="AD193">
        <v>0</v>
      </c>
      <c r="AE193">
        <v>143</v>
      </c>
      <c r="AF193">
        <v>0</v>
      </c>
      <c r="AG193">
        <v>0</v>
      </c>
      <c r="AH193">
        <v>0</v>
      </c>
      <c r="AI193">
        <v>1</v>
      </c>
      <c r="AJ193">
        <v>1</v>
      </c>
      <c r="AK193">
        <v>1</v>
      </c>
      <c r="AL193">
        <v>1</v>
      </c>
      <c r="AN193">
        <v>0</v>
      </c>
      <c r="AO193">
        <v>1</v>
      </c>
      <c r="AP193">
        <v>0</v>
      </c>
      <c r="AQ193">
        <v>0</v>
      </c>
      <c r="AR193">
        <v>0</v>
      </c>
      <c r="AS193" t="s">
        <v>6</v>
      </c>
      <c r="AT193">
        <v>0.05</v>
      </c>
      <c r="AU193" t="s">
        <v>6</v>
      </c>
      <c r="AV193">
        <v>0</v>
      </c>
      <c r="AW193">
        <v>1</v>
      </c>
      <c r="AX193">
        <v>-1</v>
      </c>
      <c r="AY193">
        <v>0</v>
      </c>
      <c r="AZ193">
        <v>0</v>
      </c>
      <c r="BA193" t="s">
        <v>6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CX193">
        <f>Y193*Source!I73</f>
        <v>0.17</v>
      </c>
      <c r="CY193">
        <f t="shared" si="70"/>
        <v>143</v>
      </c>
      <c r="CZ193">
        <f t="shared" si="71"/>
        <v>143</v>
      </c>
      <c r="DA193">
        <f t="shared" si="72"/>
        <v>1</v>
      </c>
      <c r="DB193">
        <f t="shared" si="73"/>
        <v>7.15</v>
      </c>
      <c r="DC193">
        <f t="shared" si="74"/>
        <v>0</v>
      </c>
    </row>
    <row r="194" spans="1:107" x14ac:dyDescent="0.2">
      <c r="A194">
        <f>ROW(Source!A73)</f>
        <v>73</v>
      </c>
      <c r="B194">
        <v>40125201</v>
      </c>
      <c r="C194">
        <v>40125615</v>
      </c>
      <c r="D194">
        <v>35749486</v>
      </c>
      <c r="E194">
        <v>1</v>
      </c>
      <c r="F194">
        <v>1</v>
      </c>
      <c r="G194">
        <v>1</v>
      </c>
      <c r="H194">
        <v>3</v>
      </c>
      <c r="I194" t="s">
        <v>458</v>
      </c>
      <c r="J194" t="s">
        <v>459</v>
      </c>
      <c r="K194" t="s">
        <v>460</v>
      </c>
      <c r="L194">
        <v>1407</v>
      </c>
      <c r="N194">
        <v>1013</v>
      </c>
      <c r="O194" t="s">
        <v>422</v>
      </c>
      <c r="P194" t="s">
        <v>422</v>
      </c>
      <c r="Q194">
        <v>1</v>
      </c>
      <c r="W194">
        <v>0</v>
      </c>
      <c r="X194">
        <v>533554285</v>
      </c>
      <c r="Y194">
        <v>1.2200000000000001E-2</v>
      </c>
      <c r="AA194">
        <v>176.21</v>
      </c>
      <c r="AB194">
        <v>0</v>
      </c>
      <c r="AC194">
        <v>0</v>
      </c>
      <c r="AD194">
        <v>0</v>
      </c>
      <c r="AE194">
        <v>176.21</v>
      </c>
      <c r="AF194">
        <v>0</v>
      </c>
      <c r="AG194">
        <v>0</v>
      </c>
      <c r="AH194">
        <v>0</v>
      </c>
      <c r="AI194">
        <v>1</v>
      </c>
      <c r="AJ194">
        <v>1</v>
      </c>
      <c r="AK194">
        <v>1</v>
      </c>
      <c r="AL194">
        <v>1</v>
      </c>
      <c r="AN194">
        <v>0</v>
      </c>
      <c r="AO194">
        <v>1</v>
      </c>
      <c r="AP194">
        <v>0</v>
      </c>
      <c r="AQ194">
        <v>0</v>
      </c>
      <c r="AR194">
        <v>0</v>
      </c>
      <c r="AS194" t="s">
        <v>6</v>
      </c>
      <c r="AT194">
        <v>1.2200000000000001E-2</v>
      </c>
      <c r="AU194" t="s">
        <v>6</v>
      </c>
      <c r="AV194">
        <v>0</v>
      </c>
      <c r="AW194">
        <v>1</v>
      </c>
      <c r="AX194">
        <v>-1</v>
      </c>
      <c r="AY194">
        <v>0</v>
      </c>
      <c r="AZ194">
        <v>0</v>
      </c>
      <c r="BA194" t="s">
        <v>6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CX194">
        <f>Y194*Source!I73</f>
        <v>4.1480000000000003E-2</v>
      </c>
      <c r="CY194">
        <f t="shared" si="70"/>
        <v>176.21</v>
      </c>
      <c r="CZ194">
        <f t="shared" si="71"/>
        <v>176.21</v>
      </c>
      <c r="DA194">
        <f t="shared" si="72"/>
        <v>1</v>
      </c>
      <c r="DB194">
        <f t="shared" si="73"/>
        <v>2.15</v>
      </c>
      <c r="DC194">
        <f t="shared" si="74"/>
        <v>0</v>
      </c>
    </row>
    <row r="195" spans="1:107" x14ac:dyDescent="0.2">
      <c r="A195">
        <f>ROW(Source!A73)</f>
        <v>73</v>
      </c>
      <c r="B195">
        <v>40125201</v>
      </c>
      <c r="C195">
        <v>40125615</v>
      </c>
      <c r="D195">
        <v>35753399</v>
      </c>
      <c r="E195">
        <v>1</v>
      </c>
      <c r="F195">
        <v>1</v>
      </c>
      <c r="G195">
        <v>1</v>
      </c>
      <c r="H195">
        <v>3</v>
      </c>
      <c r="I195" t="s">
        <v>192</v>
      </c>
      <c r="J195" t="s">
        <v>194</v>
      </c>
      <c r="K195" t="s">
        <v>193</v>
      </c>
      <c r="L195">
        <v>1477</v>
      </c>
      <c r="N195">
        <v>1013</v>
      </c>
      <c r="O195" t="s">
        <v>112</v>
      </c>
      <c r="P195" t="s">
        <v>114</v>
      </c>
      <c r="Q195">
        <v>1</v>
      </c>
      <c r="W195">
        <v>0</v>
      </c>
      <c r="X195">
        <v>-342526024</v>
      </c>
      <c r="Y195">
        <v>0.10199999999999999</v>
      </c>
      <c r="AA195">
        <v>1180</v>
      </c>
      <c r="AB195">
        <v>0</v>
      </c>
      <c r="AC195">
        <v>0</v>
      </c>
      <c r="AD195">
        <v>0</v>
      </c>
      <c r="AE195">
        <v>1180</v>
      </c>
      <c r="AF195">
        <v>0</v>
      </c>
      <c r="AG195">
        <v>0</v>
      </c>
      <c r="AH195">
        <v>0</v>
      </c>
      <c r="AI195">
        <v>1</v>
      </c>
      <c r="AJ195">
        <v>1</v>
      </c>
      <c r="AK195">
        <v>1</v>
      </c>
      <c r="AL195">
        <v>1</v>
      </c>
      <c r="AN195">
        <v>0</v>
      </c>
      <c r="AO195">
        <v>0</v>
      </c>
      <c r="AP195">
        <v>0</v>
      </c>
      <c r="AQ195">
        <v>0</v>
      </c>
      <c r="AR195">
        <v>0</v>
      </c>
      <c r="AS195" t="s">
        <v>6</v>
      </c>
      <c r="AT195">
        <v>0.10199999999999999</v>
      </c>
      <c r="AU195" t="s">
        <v>6</v>
      </c>
      <c r="AV195">
        <v>0</v>
      </c>
      <c r="AW195">
        <v>1</v>
      </c>
      <c r="AX195">
        <v>-1</v>
      </c>
      <c r="AY195">
        <v>0</v>
      </c>
      <c r="AZ195">
        <v>0</v>
      </c>
      <c r="BA195" t="s">
        <v>6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CX195">
        <f>Y195*Source!I73</f>
        <v>0.34679999999999994</v>
      </c>
      <c r="CY195">
        <f t="shared" si="70"/>
        <v>1180</v>
      </c>
      <c r="CZ195">
        <f t="shared" si="71"/>
        <v>1180</v>
      </c>
      <c r="DA195">
        <f t="shared" si="72"/>
        <v>1</v>
      </c>
      <c r="DB195">
        <f t="shared" si="73"/>
        <v>120.36</v>
      </c>
      <c r="DC195">
        <f t="shared" si="74"/>
        <v>0</v>
      </c>
    </row>
    <row r="196" spans="1:107" x14ac:dyDescent="0.2">
      <c r="A196">
        <f>ROW(Source!A73)</f>
        <v>73</v>
      </c>
      <c r="B196">
        <v>40125201</v>
      </c>
      <c r="C196">
        <v>40125615</v>
      </c>
      <c r="D196">
        <v>35691809</v>
      </c>
      <c r="E196">
        <v>66</v>
      </c>
      <c r="F196">
        <v>1</v>
      </c>
      <c r="G196">
        <v>1</v>
      </c>
      <c r="H196">
        <v>3</v>
      </c>
      <c r="I196" t="s">
        <v>370</v>
      </c>
      <c r="J196" t="s">
        <v>6</v>
      </c>
      <c r="K196" t="s">
        <v>371</v>
      </c>
      <c r="L196">
        <v>1374</v>
      </c>
      <c r="N196">
        <v>1013</v>
      </c>
      <c r="O196" t="s">
        <v>372</v>
      </c>
      <c r="P196" t="s">
        <v>372</v>
      </c>
      <c r="Q196">
        <v>1</v>
      </c>
      <c r="W196">
        <v>0</v>
      </c>
      <c r="X196">
        <v>-1731369543</v>
      </c>
      <c r="Y196">
        <v>1.18</v>
      </c>
      <c r="AA196">
        <v>1</v>
      </c>
      <c r="AB196">
        <v>0</v>
      </c>
      <c r="AC196">
        <v>0</v>
      </c>
      <c r="AD196">
        <v>0</v>
      </c>
      <c r="AE196">
        <v>1</v>
      </c>
      <c r="AF196">
        <v>0</v>
      </c>
      <c r="AG196">
        <v>0</v>
      </c>
      <c r="AH196">
        <v>0</v>
      </c>
      <c r="AI196">
        <v>1</v>
      </c>
      <c r="AJ196">
        <v>1</v>
      </c>
      <c r="AK196">
        <v>1</v>
      </c>
      <c r="AL196">
        <v>1</v>
      </c>
      <c r="AN196">
        <v>0</v>
      </c>
      <c r="AO196">
        <v>1</v>
      </c>
      <c r="AP196">
        <v>0</v>
      </c>
      <c r="AQ196">
        <v>0</v>
      </c>
      <c r="AR196">
        <v>0</v>
      </c>
      <c r="AS196" t="s">
        <v>6</v>
      </c>
      <c r="AT196">
        <v>1.18</v>
      </c>
      <c r="AU196" t="s">
        <v>6</v>
      </c>
      <c r="AV196">
        <v>0</v>
      </c>
      <c r="AW196">
        <v>2</v>
      </c>
      <c r="AX196">
        <v>40125636</v>
      </c>
      <c r="AY196">
        <v>1</v>
      </c>
      <c r="AZ196">
        <v>6144</v>
      </c>
      <c r="BA196">
        <v>167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CX196">
        <f>Y196*Source!I73</f>
        <v>4.0119999999999996</v>
      </c>
      <c r="CY196">
        <f t="shared" si="70"/>
        <v>1</v>
      </c>
      <c r="CZ196">
        <f t="shared" si="71"/>
        <v>1</v>
      </c>
      <c r="DA196">
        <f t="shared" si="72"/>
        <v>1</v>
      </c>
      <c r="DB196">
        <f t="shared" si="73"/>
        <v>1.18</v>
      </c>
      <c r="DC196">
        <f t="shared" si="74"/>
        <v>0</v>
      </c>
    </row>
    <row r="197" spans="1:107" x14ac:dyDescent="0.2">
      <c r="A197">
        <f>ROW(Source!A75)</f>
        <v>75</v>
      </c>
      <c r="B197">
        <v>40125201</v>
      </c>
      <c r="C197">
        <v>40125638</v>
      </c>
      <c r="D197">
        <v>35686875</v>
      </c>
      <c r="E197">
        <v>66</v>
      </c>
      <c r="F197">
        <v>1</v>
      </c>
      <c r="G197">
        <v>1</v>
      </c>
      <c r="H197">
        <v>1</v>
      </c>
      <c r="I197" t="s">
        <v>432</v>
      </c>
      <c r="J197" t="s">
        <v>6</v>
      </c>
      <c r="K197" t="s">
        <v>433</v>
      </c>
      <c r="L197">
        <v>1191</v>
      </c>
      <c r="N197">
        <v>1013</v>
      </c>
      <c r="O197" t="s">
        <v>355</v>
      </c>
      <c r="P197" t="s">
        <v>355</v>
      </c>
      <c r="Q197">
        <v>1</v>
      </c>
      <c r="W197">
        <v>0</v>
      </c>
      <c r="X197">
        <v>-2012709214</v>
      </c>
      <c r="Y197">
        <v>31.923999999999999</v>
      </c>
      <c r="AA197">
        <v>0</v>
      </c>
      <c r="AB197">
        <v>0</v>
      </c>
      <c r="AC197">
        <v>0</v>
      </c>
      <c r="AD197">
        <v>9.4</v>
      </c>
      <c r="AE197">
        <v>0</v>
      </c>
      <c r="AF197">
        <v>0</v>
      </c>
      <c r="AG197">
        <v>0</v>
      </c>
      <c r="AH197">
        <v>9.4</v>
      </c>
      <c r="AI197">
        <v>1</v>
      </c>
      <c r="AJ197">
        <v>1</v>
      </c>
      <c r="AK197">
        <v>1</v>
      </c>
      <c r="AL197">
        <v>1</v>
      </c>
      <c r="AN197">
        <v>0</v>
      </c>
      <c r="AO197">
        <v>1</v>
      </c>
      <c r="AP197">
        <v>1</v>
      </c>
      <c r="AQ197">
        <v>0</v>
      </c>
      <c r="AR197">
        <v>0</v>
      </c>
      <c r="AS197" t="s">
        <v>6</v>
      </c>
      <c r="AT197">
        <v>27.76</v>
      </c>
      <c r="AU197" t="s">
        <v>19</v>
      </c>
      <c r="AV197">
        <v>1</v>
      </c>
      <c r="AW197">
        <v>2</v>
      </c>
      <c r="AX197">
        <v>40125652</v>
      </c>
      <c r="AY197">
        <v>1</v>
      </c>
      <c r="AZ197">
        <v>0</v>
      </c>
      <c r="BA197">
        <v>168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CX197">
        <f>Y197*Source!I75</f>
        <v>638.48</v>
      </c>
      <c r="CY197">
        <f>AD197</f>
        <v>9.4</v>
      </c>
      <c r="CZ197">
        <f>AH197</f>
        <v>9.4</v>
      </c>
      <c r="DA197">
        <f>AL197</f>
        <v>1</v>
      </c>
      <c r="DB197">
        <f>ROUND((ROUND(AT197*CZ197,2)*1.15),2)</f>
        <v>300.08</v>
      </c>
      <c r="DC197">
        <f>ROUND((ROUND(AT197*AG197,2)*1.15),2)</f>
        <v>0</v>
      </c>
    </row>
    <row r="198" spans="1:107" x14ac:dyDescent="0.2">
      <c r="A198">
        <f>ROW(Source!A75)</f>
        <v>75</v>
      </c>
      <c r="B198">
        <v>40125201</v>
      </c>
      <c r="C198">
        <v>40125638</v>
      </c>
      <c r="D198">
        <v>35687095</v>
      </c>
      <c r="E198">
        <v>66</v>
      </c>
      <c r="F198">
        <v>1</v>
      </c>
      <c r="G198">
        <v>1</v>
      </c>
      <c r="H198">
        <v>1</v>
      </c>
      <c r="I198" t="s">
        <v>375</v>
      </c>
      <c r="J198" t="s">
        <v>6</v>
      </c>
      <c r="K198" t="s">
        <v>376</v>
      </c>
      <c r="L198">
        <v>1191</v>
      </c>
      <c r="N198">
        <v>1013</v>
      </c>
      <c r="O198" t="s">
        <v>355</v>
      </c>
      <c r="P198" t="s">
        <v>355</v>
      </c>
      <c r="Q198">
        <v>1</v>
      </c>
      <c r="W198">
        <v>0</v>
      </c>
      <c r="X198">
        <v>-1417349443</v>
      </c>
      <c r="Y198">
        <v>0.41399999999999998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1</v>
      </c>
      <c r="AJ198">
        <v>1</v>
      </c>
      <c r="AK198">
        <v>1</v>
      </c>
      <c r="AL198">
        <v>1</v>
      </c>
      <c r="AN198">
        <v>0</v>
      </c>
      <c r="AO198">
        <v>1</v>
      </c>
      <c r="AP198">
        <v>1</v>
      </c>
      <c r="AQ198">
        <v>0</v>
      </c>
      <c r="AR198">
        <v>0</v>
      </c>
      <c r="AS198" t="s">
        <v>6</v>
      </c>
      <c r="AT198">
        <v>0.36</v>
      </c>
      <c r="AU198" t="s">
        <v>19</v>
      </c>
      <c r="AV198">
        <v>2</v>
      </c>
      <c r="AW198">
        <v>2</v>
      </c>
      <c r="AX198">
        <v>40125653</v>
      </c>
      <c r="AY198">
        <v>1</v>
      </c>
      <c r="AZ198">
        <v>0</v>
      </c>
      <c r="BA198">
        <v>169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CX198">
        <f>Y198*Source!I75</f>
        <v>8.2799999999999994</v>
      </c>
      <c r="CY198">
        <f>AD198</f>
        <v>0</v>
      </c>
      <c r="CZ198">
        <f>AH198</f>
        <v>0</v>
      </c>
      <c r="DA198">
        <f>AL198</f>
        <v>1</v>
      </c>
      <c r="DB198">
        <f>ROUND((ROUND(AT198*CZ198,2)*1.15),2)</f>
        <v>0</v>
      </c>
      <c r="DC198">
        <f>ROUND((ROUND(AT198*AG198,2)*1.15),2)</f>
        <v>0</v>
      </c>
    </row>
    <row r="199" spans="1:107" x14ac:dyDescent="0.2">
      <c r="A199">
        <f>ROW(Source!A75)</f>
        <v>75</v>
      </c>
      <c r="B199">
        <v>40125201</v>
      </c>
      <c r="C199">
        <v>40125638</v>
      </c>
      <c r="D199">
        <v>35697488</v>
      </c>
      <c r="E199">
        <v>1</v>
      </c>
      <c r="F199">
        <v>1</v>
      </c>
      <c r="G199">
        <v>1</v>
      </c>
      <c r="H199">
        <v>2</v>
      </c>
      <c r="I199" t="s">
        <v>434</v>
      </c>
      <c r="J199" t="s">
        <v>435</v>
      </c>
      <c r="K199" t="s">
        <v>436</v>
      </c>
      <c r="L199">
        <v>1367</v>
      </c>
      <c r="N199">
        <v>1011</v>
      </c>
      <c r="O199" t="s">
        <v>380</v>
      </c>
      <c r="P199" t="s">
        <v>380</v>
      </c>
      <c r="Q199">
        <v>1</v>
      </c>
      <c r="W199">
        <v>0</v>
      </c>
      <c r="X199">
        <v>540017450</v>
      </c>
      <c r="Y199">
        <v>0.20699999999999999</v>
      </c>
      <c r="AA199">
        <v>0</v>
      </c>
      <c r="AB199">
        <v>115.4</v>
      </c>
      <c r="AC199">
        <v>13.5</v>
      </c>
      <c r="AD199">
        <v>0</v>
      </c>
      <c r="AE199">
        <v>0</v>
      </c>
      <c r="AF199">
        <v>115.4</v>
      </c>
      <c r="AG199">
        <v>13.5</v>
      </c>
      <c r="AH199">
        <v>0</v>
      </c>
      <c r="AI199">
        <v>1</v>
      </c>
      <c r="AJ199">
        <v>1</v>
      </c>
      <c r="AK199">
        <v>1</v>
      </c>
      <c r="AL199">
        <v>1</v>
      </c>
      <c r="AN199">
        <v>0</v>
      </c>
      <c r="AO199">
        <v>1</v>
      </c>
      <c r="AP199">
        <v>1</v>
      </c>
      <c r="AQ199">
        <v>0</v>
      </c>
      <c r="AR199">
        <v>0</v>
      </c>
      <c r="AS199" t="s">
        <v>6</v>
      </c>
      <c r="AT199">
        <v>0.18</v>
      </c>
      <c r="AU199" t="s">
        <v>19</v>
      </c>
      <c r="AV199">
        <v>0</v>
      </c>
      <c r="AW199">
        <v>2</v>
      </c>
      <c r="AX199">
        <v>40125654</v>
      </c>
      <c r="AY199">
        <v>1</v>
      </c>
      <c r="AZ199">
        <v>0</v>
      </c>
      <c r="BA199">
        <v>170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CX199">
        <f>Y199*Source!I75</f>
        <v>4.1399999999999997</v>
      </c>
      <c r="CY199">
        <f>AB199</f>
        <v>115.4</v>
      </c>
      <c r="CZ199">
        <f>AF199</f>
        <v>115.4</v>
      </c>
      <c r="DA199">
        <f>AJ199</f>
        <v>1</v>
      </c>
      <c r="DB199">
        <f>ROUND((ROUND(AT199*CZ199,2)*1.15),2)</f>
        <v>23.89</v>
      </c>
      <c r="DC199">
        <f>ROUND((ROUND(AT199*AG199,2)*1.15),2)</f>
        <v>2.79</v>
      </c>
    </row>
    <row r="200" spans="1:107" x14ac:dyDescent="0.2">
      <c r="A200">
        <f>ROW(Source!A75)</f>
        <v>75</v>
      </c>
      <c r="B200">
        <v>40125201</v>
      </c>
      <c r="C200">
        <v>40125638</v>
      </c>
      <c r="D200">
        <v>35698427</v>
      </c>
      <c r="E200">
        <v>1</v>
      </c>
      <c r="F200">
        <v>1</v>
      </c>
      <c r="G200">
        <v>1</v>
      </c>
      <c r="H200">
        <v>2</v>
      </c>
      <c r="I200" t="s">
        <v>437</v>
      </c>
      <c r="J200" t="s">
        <v>438</v>
      </c>
      <c r="K200" t="s">
        <v>439</v>
      </c>
      <c r="L200">
        <v>1367</v>
      </c>
      <c r="N200">
        <v>1011</v>
      </c>
      <c r="O200" t="s">
        <v>380</v>
      </c>
      <c r="P200" t="s">
        <v>380</v>
      </c>
      <c r="Q200">
        <v>1</v>
      </c>
      <c r="W200">
        <v>0</v>
      </c>
      <c r="X200">
        <v>1977178073</v>
      </c>
      <c r="Y200">
        <v>0.20699999999999999</v>
      </c>
      <c r="AA200">
        <v>0</v>
      </c>
      <c r="AB200">
        <v>65.709999999999994</v>
      </c>
      <c r="AC200">
        <v>11.6</v>
      </c>
      <c r="AD200">
        <v>0</v>
      </c>
      <c r="AE200">
        <v>0</v>
      </c>
      <c r="AF200">
        <v>65.709999999999994</v>
      </c>
      <c r="AG200">
        <v>11.6</v>
      </c>
      <c r="AH200">
        <v>0</v>
      </c>
      <c r="AI200">
        <v>1</v>
      </c>
      <c r="AJ200">
        <v>1</v>
      </c>
      <c r="AK200">
        <v>1</v>
      </c>
      <c r="AL200">
        <v>1</v>
      </c>
      <c r="AN200">
        <v>0</v>
      </c>
      <c r="AO200">
        <v>1</v>
      </c>
      <c r="AP200">
        <v>1</v>
      </c>
      <c r="AQ200">
        <v>0</v>
      </c>
      <c r="AR200">
        <v>0</v>
      </c>
      <c r="AS200" t="s">
        <v>6</v>
      </c>
      <c r="AT200">
        <v>0.18</v>
      </c>
      <c r="AU200" t="s">
        <v>19</v>
      </c>
      <c r="AV200">
        <v>0</v>
      </c>
      <c r="AW200">
        <v>2</v>
      </c>
      <c r="AX200">
        <v>40125655</v>
      </c>
      <c r="AY200">
        <v>1</v>
      </c>
      <c r="AZ200">
        <v>0</v>
      </c>
      <c r="BA200">
        <v>171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CX200">
        <f>Y200*Source!I75</f>
        <v>4.1399999999999997</v>
      </c>
      <c r="CY200">
        <f>AB200</f>
        <v>65.709999999999994</v>
      </c>
      <c r="CZ200">
        <f>AF200</f>
        <v>65.709999999999994</v>
      </c>
      <c r="DA200">
        <f>AJ200</f>
        <v>1</v>
      </c>
      <c r="DB200">
        <f>ROUND((ROUND(AT200*CZ200,2)*1.15),2)</f>
        <v>13.6</v>
      </c>
      <c r="DC200">
        <f>ROUND((ROUND(AT200*AG200,2)*1.15),2)</f>
        <v>2.4</v>
      </c>
    </row>
    <row r="201" spans="1:107" x14ac:dyDescent="0.2">
      <c r="A201">
        <f>ROW(Source!A75)</f>
        <v>75</v>
      </c>
      <c r="B201">
        <v>40125201</v>
      </c>
      <c r="C201">
        <v>40125638</v>
      </c>
      <c r="D201">
        <v>35698641</v>
      </c>
      <c r="E201">
        <v>1</v>
      </c>
      <c r="F201">
        <v>1</v>
      </c>
      <c r="G201">
        <v>1</v>
      </c>
      <c r="H201">
        <v>2</v>
      </c>
      <c r="I201" t="s">
        <v>416</v>
      </c>
      <c r="J201" t="s">
        <v>417</v>
      </c>
      <c r="K201" t="s">
        <v>418</v>
      </c>
      <c r="L201">
        <v>1367</v>
      </c>
      <c r="N201">
        <v>1011</v>
      </c>
      <c r="O201" t="s">
        <v>380</v>
      </c>
      <c r="P201" t="s">
        <v>380</v>
      </c>
      <c r="Q201">
        <v>1</v>
      </c>
      <c r="W201">
        <v>0</v>
      </c>
      <c r="X201">
        <v>-339086999</v>
      </c>
      <c r="Y201">
        <v>16.468</v>
      </c>
      <c r="AA201">
        <v>0</v>
      </c>
      <c r="AB201">
        <v>8.1</v>
      </c>
      <c r="AC201">
        <v>0</v>
      </c>
      <c r="AD201">
        <v>0</v>
      </c>
      <c r="AE201">
        <v>0</v>
      </c>
      <c r="AF201">
        <v>8.1</v>
      </c>
      <c r="AG201">
        <v>0</v>
      </c>
      <c r="AH201">
        <v>0</v>
      </c>
      <c r="AI201">
        <v>1</v>
      </c>
      <c r="AJ201">
        <v>1</v>
      </c>
      <c r="AK201">
        <v>1</v>
      </c>
      <c r="AL201">
        <v>1</v>
      </c>
      <c r="AN201">
        <v>0</v>
      </c>
      <c r="AO201">
        <v>1</v>
      </c>
      <c r="AP201">
        <v>1</v>
      </c>
      <c r="AQ201">
        <v>0</v>
      </c>
      <c r="AR201">
        <v>0</v>
      </c>
      <c r="AS201" t="s">
        <v>6</v>
      </c>
      <c r="AT201">
        <v>14.32</v>
      </c>
      <c r="AU201" t="s">
        <v>19</v>
      </c>
      <c r="AV201">
        <v>0</v>
      </c>
      <c r="AW201">
        <v>2</v>
      </c>
      <c r="AX201">
        <v>40125656</v>
      </c>
      <c r="AY201">
        <v>1</v>
      </c>
      <c r="AZ201">
        <v>0</v>
      </c>
      <c r="BA201">
        <v>172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CX201">
        <f>Y201*Source!I75</f>
        <v>329.36</v>
      </c>
      <c r="CY201">
        <f>AB201</f>
        <v>8.1</v>
      </c>
      <c r="CZ201">
        <f>AF201</f>
        <v>8.1</v>
      </c>
      <c r="DA201">
        <f>AJ201</f>
        <v>1</v>
      </c>
      <c r="DB201">
        <f>ROUND((ROUND(AT201*CZ201,2)*1.15),2)</f>
        <v>133.38999999999999</v>
      </c>
      <c r="DC201">
        <f>ROUND((ROUND(AT201*AG201,2)*1.15),2)</f>
        <v>0</v>
      </c>
    </row>
    <row r="202" spans="1:107" x14ac:dyDescent="0.2">
      <c r="A202">
        <f>ROW(Source!A75)</f>
        <v>75</v>
      </c>
      <c r="B202">
        <v>40125201</v>
      </c>
      <c r="C202">
        <v>40125638</v>
      </c>
      <c r="D202">
        <v>35705531</v>
      </c>
      <c r="E202">
        <v>1</v>
      </c>
      <c r="F202">
        <v>1</v>
      </c>
      <c r="G202">
        <v>1</v>
      </c>
      <c r="H202">
        <v>3</v>
      </c>
      <c r="I202" t="s">
        <v>440</v>
      </c>
      <c r="J202" t="s">
        <v>441</v>
      </c>
      <c r="K202" t="s">
        <v>442</v>
      </c>
      <c r="L202">
        <v>1346</v>
      </c>
      <c r="N202">
        <v>1009</v>
      </c>
      <c r="O202" t="s">
        <v>359</v>
      </c>
      <c r="P202" t="s">
        <v>359</v>
      </c>
      <c r="Q202">
        <v>1</v>
      </c>
      <c r="W202">
        <v>0</v>
      </c>
      <c r="X202">
        <v>892234178</v>
      </c>
      <c r="Y202">
        <v>1.05</v>
      </c>
      <c r="AA202">
        <v>10.57</v>
      </c>
      <c r="AB202">
        <v>0</v>
      </c>
      <c r="AC202">
        <v>0</v>
      </c>
      <c r="AD202">
        <v>0</v>
      </c>
      <c r="AE202">
        <v>10.57</v>
      </c>
      <c r="AF202">
        <v>0</v>
      </c>
      <c r="AG202">
        <v>0</v>
      </c>
      <c r="AH202">
        <v>0</v>
      </c>
      <c r="AI202">
        <v>1</v>
      </c>
      <c r="AJ202">
        <v>1</v>
      </c>
      <c r="AK202">
        <v>1</v>
      </c>
      <c r="AL202">
        <v>1</v>
      </c>
      <c r="AN202">
        <v>0</v>
      </c>
      <c r="AO202">
        <v>1</v>
      </c>
      <c r="AP202">
        <v>0</v>
      </c>
      <c r="AQ202">
        <v>0</v>
      </c>
      <c r="AR202">
        <v>0</v>
      </c>
      <c r="AS202" t="s">
        <v>6</v>
      </c>
      <c r="AT202">
        <v>1.05</v>
      </c>
      <c r="AU202" t="s">
        <v>6</v>
      </c>
      <c r="AV202">
        <v>0</v>
      </c>
      <c r="AW202">
        <v>2</v>
      </c>
      <c r="AX202">
        <v>40125657</v>
      </c>
      <c r="AY202">
        <v>1</v>
      </c>
      <c r="AZ202">
        <v>0</v>
      </c>
      <c r="BA202">
        <v>173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CX202">
        <f>Y202*Source!I75</f>
        <v>21</v>
      </c>
      <c r="CY202">
        <f t="shared" ref="CY202:CY209" si="75">AA202</f>
        <v>10.57</v>
      </c>
      <c r="CZ202">
        <f t="shared" ref="CZ202:CZ209" si="76">AE202</f>
        <v>10.57</v>
      </c>
      <c r="DA202">
        <f t="shared" ref="DA202:DA209" si="77">AI202</f>
        <v>1</v>
      </c>
      <c r="DB202">
        <f t="shared" ref="DB202:DB209" si="78">ROUND(ROUND(AT202*CZ202,2),2)</f>
        <v>11.1</v>
      </c>
      <c r="DC202">
        <f t="shared" ref="DC202:DC209" si="79">ROUND(ROUND(AT202*AG202,2),2)</f>
        <v>0</v>
      </c>
    </row>
    <row r="203" spans="1:107" x14ac:dyDescent="0.2">
      <c r="A203">
        <f>ROW(Source!A75)</f>
        <v>75</v>
      </c>
      <c r="B203">
        <v>40125201</v>
      </c>
      <c r="C203">
        <v>40125638</v>
      </c>
      <c r="D203">
        <v>35706727</v>
      </c>
      <c r="E203">
        <v>1</v>
      </c>
      <c r="F203">
        <v>1</v>
      </c>
      <c r="G203">
        <v>1</v>
      </c>
      <c r="H203">
        <v>3</v>
      </c>
      <c r="I203" t="s">
        <v>485</v>
      </c>
      <c r="J203" t="s">
        <v>486</v>
      </c>
      <c r="K203" t="s">
        <v>487</v>
      </c>
      <c r="L203">
        <v>1348</v>
      </c>
      <c r="N203">
        <v>1009</v>
      </c>
      <c r="O203" t="s">
        <v>149</v>
      </c>
      <c r="P203" t="s">
        <v>149</v>
      </c>
      <c r="Q203">
        <v>1000</v>
      </c>
      <c r="W203">
        <v>0</v>
      </c>
      <c r="X203">
        <v>-611264399</v>
      </c>
      <c r="Y203">
        <v>2.1800000000000001E-3</v>
      </c>
      <c r="AA203">
        <v>12430</v>
      </c>
      <c r="AB203">
        <v>0</v>
      </c>
      <c r="AC203">
        <v>0</v>
      </c>
      <c r="AD203">
        <v>0</v>
      </c>
      <c r="AE203">
        <v>12430</v>
      </c>
      <c r="AF203">
        <v>0</v>
      </c>
      <c r="AG203">
        <v>0</v>
      </c>
      <c r="AH203">
        <v>0</v>
      </c>
      <c r="AI203">
        <v>1</v>
      </c>
      <c r="AJ203">
        <v>1</v>
      </c>
      <c r="AK203">
        <v>1</v>
      </c>
      <c r="AL203">
        <v>1</v>
      </c>
      <c r="AN203">
        <v>0</v>
      </c>
      <c r="AO203">
        <v>1</v>
      </c>
      <c r="AP203">
        <v>0</v>
      </c>
      <c r="AQ203">
        <v>0</v>
      </c>
      <c r="AR203">
        <v>0</v>
      </c>
      <c r="AS203" t="s">
        <v>6</v>
      </c>
      <c r="AT203">
        <v>2.1800000000000001E-3</v>
      </c>
      <c r="AU203" t="s">
        <v>6</v>
      </c>
      <c r="AV203">
        <v>0</v>
      </c>
      <c r="AW203">
        <v>2</v>
      </c>
      <c r="AX203">
        <v>40125658</v>
      </c>
      <c r="AY203">
        <v>1</v>
      </c>
      <c r="AZ203">
        <v>0</v>
      </c>
      <c r="BA203">
        <v>174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CX203">
        <f>Y203*Source!I75</f>
        <v>4.36E-2</v>
      </c>
      <c r="CY203">
        <f t="shared" si="75"/>
        <v>12430</v>
      </c>
      <c r="CZ203">
        <f t="shared" si="76"/>
        <v>12430</v>
      </c>
      <c r="DA203">
        <f t="shared" si="77"/>
        <v>1</v>
      </c>
      <c r="DB203">
        <f t="shared" si="78"/>
        <v>27.1</v>
      </c>
      <c r="DC203">
        <f t="shared" si="79"/>
        <v>0</v>
      </c>
    </row>
    <row r="204" spans="1:107" x14ac:dyDescent="0.2">
      <c r="A204">
        <f>ROW(Source!A75)</f>
        <v>75</v>
      </c>
      <c r="B204">
        <v>40125201</v>
      </c>
      <c r="C204">
        <v>40125638</v>
      </c>
      <c r="D204">
        <v>35724212</v>
      </c>
      <c r="E204">
        <v>1</v>
      </c>
      <c r="F204">
        <v>1</v>
      </c>
      <c r="G204">
        <v>1</v>
      </c>
      <c r="H204">
        <v>3</v>
      </c>
      <c r="I204" t="s">
        <v>488</v>
      </c>
      <c r="J204" t="s">
        <v>489</v>
      </c>
      <c r="K204" t="s">
        <v>490</v>
      </c>
      <c r="L204">
        <v>1348</v>
      </c>
      <c r="N204">
        <v>1009</v>
      </c>
      <c r="O204" t="s">
        <v>149</v>
      </c>
      <c r="P204" t="s">
        <v>149</v>
      </c>
      <c r="Q204">
        <v>1000</v>
      </c>
      <c r="W204">
        <v>0</v>
      </c>
      <c r="X204">
        <v>-152239617</v>
      </c>
      <c r="Y204">
        <v>5.1499999999999997E-2</v>
      </c>
      <c r="AA204">
        <v>5000</v>
      </c>
      <c r="AB204">
        <v>0</v>
      </c>
      <c r="AC204">
        <v>0</v>
      </c>
      <c r="AD204">
        <v>0</v>
      </c>
      <c r="AE204">
        <v>5000</v>
      </c>
      <c r="AF204">
        <v>0</v>
      </c>
      <c r="AG204">
        <v>0</v>
      </c>
      <c r="AH204">
        <v>0</v>
      </c>
      <c r="AI204">
        <v>1</v>
      </c>
      <c r="AJ204">
        <v>1</v>
      </c>
      <c r="AK204">
        <v>1</v>
      </c>
      <c r="AL204">
        <v>1</v>
      </c>
      <c r="AN204">
        <v>0</v>
      </c>
      <c r="AO204">
        <v>1</v>
      </c>
      <c r="AP204">
        <v>0</v>
      </c>
      <c r="AQ204">
        <v>0</v>
      </c>
      <c r="AR204">
        <v>0</v>
      </c>
      <c r="AS204" t="s">
        <v>6</v>
      </c>
      <c r="AT204">
        <v>5.1499999999999997E-2</v>
      </c>
      <c r="AU204" t="s">
        <v>6</v>
      </c>
      <c r="AV204">
        <v>0</v>
      </c>
      <c r="AW204">
        <v>2</v>
      </c>
      <c r="AX204">
        <v>40125659</v>
      </c>
      <c r="AY204">
        <v>1</v>
      </c>
      <c r="AZ204">
        <v>0</v>
      </c>
      <c r="BA204">
        <v>175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CX204">
        <f>Y204*Source!I75</f>
        <v>1.03</v>
      </c>
      <c r="CY204">
        <f t="shared" si="75"/>
        <v>5000</v>
      </c>
      <c r="CZ204">
        <f t="shared" si="76"/>
        <v>5000</v>
      </c>
      <c r="DA204">
        <f t="shared" si="77"/>
        <v>1</v>
      </c>
      <c r="DB204">
        <f t="shared" si="78"/>
        <v>257.5</v>
      </c>
      <c r="DC204">
        <f t="shared" si="79"/>
        <v>0</v>
      </c>
    </row>
    <row r="205" spans="1:107" x14ac:dyDescent="0.2">
      <c r="A205">
        <f>ROW(Source!A75)</f>
        <v>75</v>
      </c>
      <c r="B205">
        <v>40125201</v>
      </c>
      <c r="C205">
        <v>40125638</v>
      </c>
      <c r="D205">
        <v>35744899</v>
      </c>
      <c r="E205">
        <v>1</v>
      </c>
      <c r="F205">
        <v>1</v>
      </c>
      <c r="G205">
        <v>1</v>
      </c>
      <c r="H205">
        <v>3</v>
      </c>
      <c r="I205" t="s">
        <v>491</v>
      </c>
      <c r="J205" t="s">
        <v>492</v>
      </c>
      <c r="K205" t="s">
        <v>493</v>
      </c>
      <c r="L205">
        <v>1455</v>
      </c>
      <c r="N205">
        <v>1013</v>
      </c>
      <c r="O205" t="s">
        <v>162</v>
      </c>
      <c r="P205" t="s">
        <v>162</v>
      </c>
      <c r="Q205">
        <v>1</v>
      </c>
      <c r="W205">
        <v>0</v>
      </c>
      <c r="X205">
        <v>-1838006573</v>
      </c>
      <c r="Y205">
        <v>1</v>
      </c>
      <c r="AA205">
        <v>277.5</v>
      </c>
      <c r="AB205">
        <v>0</v>
      </c>
      <c r="AC205">
        <v>0</v>
      </c>
      <c r="AD205">
        <v>0</v>
      </c>
      <c r="AE205">
        <v>277.5</v>
      </c>
      <c r="AF205">
        <v>0</v>
      </c>
      <c r="AG205">
        <v>0</v>
      </c>
      <c r="AH205">
        <v>0</v>
      </c>
      <c r="AI205">
        <v>1</v>
      </c>
      <c r="AJ205">
        <v>1</v>
      </c>
      <c r="AK205">
        <v>1</v>
      </c>
      <c r="AL205">
        <v>1</v>
      </c>
      <c r="AN205">
        <v>0</v>
      </c>
      <c r="AO205">
        <v>1</v>
      </c>
      <c r="AP205">
        <v>0</v>
      </c>
      <c r="AQ205">
        <v>0</v>
      </c>
      <c r="AR205">
        <v>0</v>
      </c>
      <c r="AS205" t="s">
        <v>6</v>
      </c>
      <c r="AT205">
        <v>1</v>
      </c>
      <c r="AU205" t="s">
        <v>6</v>
      </c>
      <c r="AV205">
        <v>0</v>
      </c>
      <c r="AW205">
        <v>2</v>
      </c>
      <c r="AX205">
        <v>40125660</v>
      </c>
      <c r="AY205">
        <v>1</v>
      </c>
      <c r="AZ205">
        <v>0</v>
      </c>
      <c r="BA205">
        <v>176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CX205">
        <f>Y205*Source!I75</f>
        <v>20</v>
      </c>
      <c r="CY205">
        <f t="shared" si="75"/>
        <v>277.5</v>
      </c>
      <c r="CZ205">
        <f t="shared" si="76"/>
        <v>277.5</v>
      </c>
      <c r="DA205">
        <f t="shared" si="77"/>
        <v>1</v>
      </c>
      <c r="DB205">
        <f t="shared" si="78"/>
        <v>277.5</v>
      </c>
      <c r="DC205">
        <f t="shared" si="79"/>
        <v>0</v>
      </c>
    </row>
    <row r="206" spans="1:107" x14ac:dyDescent="0.2">
      <c r="A206">
        <f>ROW(Source!A75)</f>
        <v>75</v>
      </c>
      <c r="B206">
        <v>40125201</v>
      </c>
      <c r="C206">
        <v>40125638</v>
      </c>
      <c r="D206">
        <v>35749373</v>
      </c>
      <c r="E206">
        <v>1</v>
      </c>
      <c r="F206">
        <v>1</v>
      </c>
      <c r="G206">
        <v>1</v>
      </c>
      <c r="H206">
        <v>3</v>
      </c>
      <c r="I206" t="s">
        <v>494</v>
      </c>
      <c r="J206" t="s">
        <v>495</v>
      </c>
      <c r="K206" t="s">
        <v>496</v>
      </c>
      <c r="L206">
        <v>1455</v>
      </c>
      <c r="N206">
        <v>1013</v>
      </c>
      <c r="O206" t="s">
        <v>162</v>
      </c>
      <c r="P206" t="s">
        <v>162</v>
      </c>
      <c r="Q206">
        <v>1</v>
      </c>
      <c r="W206">
        <v>0</v>
      </c>
      <c r="X206">
        <v>-1133221148</v>
      </c>
      <c r="Y206">
        <v>0.5</v>
      </c>
      <c r="AA206">
        <v>39</v>
      </c>
      <c r="AB206">
        <v>0</v>
      </c>
      <c r="AC206">
        <v>0</v>
      </c>
      <c r="AD206">
        <v>0</v>
      </c>
      <c r="AE206">
        <v>39</v>
      </c>
      <c r="AF206">
        <v>0</v>
      </c>
      <c r="AG206">
        <v>0</v>
      </c>
      <c r="AH206">
        <v>0</v>
      </c>
      <c r="AI206">
        <v>1</v>
      </c>
      <c r="AJ206">
        <v>1</v>
      </c>
      <c r="AK206">
        <v>1</v>
      </c>
      <c r="AL206">
        <v>1</v>
      </c>
      <c r="AN206">
        <v>0</v>
      </c>
      <c r="AO206">
        <v>1</v>
      </c>
      <c r="AP206">
        <v>0</v>
      </c>
      <c r="AQ206">
        <v>0</v>
      </c>
      <c r="AR206">
        <v>0</v>
      </c>
      <c r="AS206" t="s">
        <v>6</v>
      </c>
      <c r="AT206">
        <v>0.5</v>
      </c>
      <c r="AU206" t="s">
        <v>6</v>
      </c>
      <c r="AV206">
        <v>0</v>
      </c>
      <c r="AW206">
        <v>2</v>
      </c>
      <c r="AX206">
        <v>40125661</v>
      </c>
      <c r="AY206">
        <v>1</v>
      </c>
      <c r="AZ206">
        <v>0</v>
      </c>
      <c r="BA206">
        <v>177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CX206">
        <f>Y206*Source!I75</f>
        <v>10</v>
      </c>
      <c r="CY206">
        <f t="shared" si="75"/>
        <v>39</v>
      </c>
      <c r="CZ206">
        <f t="shared" si="76"/>
        <v>39</v>
      </c>
      <c r="DA206">
        <f t="shared" si="77"/>
        <v>1</v>
      </c>
      <c r="DB206">
        <f t="shared" si="78"/>
        <v>19.5</v>
      </c>
      <c r="DC206">
        <f t="shared" si="79"/>
        <v>0</v>
      </c>
    </row>
    <row r="207" spans="1:107" x14ac:dyDescent="0.2">
      <c r="A207">
        <f>ROW(Source!A75)</f>
        <v>75</v>
      </c>
      <c r="B207">
        <v>40125201</v>
      </c>
      <c r="C207">
        <v>40125638</v>
      </c>
      <c r="D207">
        <v>35749492</v>
      </c>
      <c r="E207">
        <v>1</v>
      </c>
      <c r="F207">
        <v>1</v>
      </c>
      <c r="G207">
        <v>1</v>
      </c>
      <c r="H207">
        <v>3</v>
      </c>
      <c r="I207" t="s">
        <v>497</v>
      </c>
      <c r="J207" t="s">
        <v>498</v>
      </c>
      <c r="K207" t="s">
        <v>499</v>
      </c>
      <c r="L207">
        <v>1407</v>
      </c>
      <c r="N207">
        <v>1013</v>
      </c>
      <c r="O207" t="s">
        <v>422</v>
      </c>
      <c r="P207" t="s">
        <v>422</v>
      </c>
      <c r="Q207">
        <v>1</v>
      </c>
      <c r="W207">
        <v>0</v>
      </c>
      <c r="X207">
        <v>1551598856</v>
      </c>
      <c r="Y207">
        <v>0.01</v>
      </c>
      <c r="AA207">
        <v>270</v>
      </c>
      <c r="AB207">
        <v>0</v>
      </c>
      <c r="AC207">
        <v>0</v>
      </c>
      <c r="AD207">
        <v>0</v>
      </c>
      <c r="AE207">
        <v>270</v>
      </c>
      <c r="AF207">
        <v>0</v>
      </c>
      <c r="AG207">
        <v>0</v>
      </c>
      <c r="AH207">
        <v>0</v>
      </c>
      <c r="AI207">
        <v>1</v>
      </c>
      <c r="AJ207">
        <v>1</v>
      </c>
      <c r="AK207">
        <v>1</v>
      </c>
      <c r="AL207">
        <v>1</v>
      </c>
      <c r="AN207">
        <v>0</v>
      </c>
      <c r="AO207">
        <v>1</v>
      </c>
      <c r="AP207">
        <v>0</v>
      </c>
      <c r="AQ207">
        <v>0</v>
      </c>
      <c r="AR207">
        <v>0</v>
      </c>
      <c r="AS207" t="s">
        <v>6</v>
      </c>
      <c r="AT207">
        <v>0.01</v>
      </c>
      <c r="AU207" t="s">
        <v>6</v>
      </c>
      <c r="AV207">
        <v>0</v>
      </c>
      <c r="AW207">
        <v>2</v>
      </c>
      <c r="AX207">
        <v>40125662</v>
      </c>
      <c r="AY207">
        <v>1</v>
      </c>
      <c r="AZ207">
        <v>0</v>
      </c>
      <c r="BA207">
        <v>178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CX207">
        <f>Y207*Source!I75</f>
        <v>0.2</v>
      </c>
      <c r="CY207">
        <f t="shared" si="75"/>
        <v>270</v>
      </c>
      <c r="CZ207">
        <f t="shared" si="76"/>
        <v>270</v>
      </c>
      <c r="DA207">
        <f t="shared" si="77"/>
        <v>1</v>
      </c>
      <c r="DB207">
        <f t="shared" si="78"/>
        <v>2.7</v>
      </c>
      <c r="DC207">
        <f t="shared" si="79"/>
        <v>0</v>
      </c>
    </row>
    <row r="208" spans="1:107" x14ac:dyDescent="0.2">
      <c r="A208">
        <f>ROW(Source!A75)</f>
        <v>75</v>
      </c>
      <c r="B208">
        <v>40125201</v>
      </c>
      <c r="C208">
        <v>40125638</v>
      </c>
      <c r="D208">
        <v>35691809</v>
      </c>
      <c r="E208">
        <v>66</v>
      </c>
      <c r="F208">
        <v>1</v>
      </c>
      <c r="G208">
        <v>1</v>
      </c>
      <c r="H208">
        <v>3</v>
      </c>
      <c r="I208" t="s">
        <v>370</v>
      </c>
      <c r="J208" t="s">
        <v>6</v>
      </c>
      <c r="K208" t="s">
        <v>371</v>
      </c>
      <c r="L208">
        <v>1374</v>
      </c>
      <c r="N208">
        <v>1013</v>
      </c>
      <c r="O208" t="s">
        <v>372</v>
      </c>
      <c r="P208" t="s">
        <v>372</v>
      </c>
      <c r="Q208">
        <v>1</v>
      </c>
      <c r="W208">
        <v>0</v>
      </c>
      <c r="X208">
        <v>-1731369543</v>
      </c>
      <c r="Y208">
        <v>5.22</v>
      </c>
      <c r="AA208">
        <v>1</v>
      </c>
      <c r="AB208">
        <v>0</v>
      </c>
      <c r="AC208">
        <v>0</v>
      </c>
      <c r="AD208">
        <v>0</v>
      </c>
      <c r="AE208">
        <v>1</v>
      </c>
      <c r="AF208">
        <v>0</v>
      </c>
      <c r="AG208">
        <v>0</v>
      </c>
      <c r="AH208">
        <v>0</v>
      </c>
      <c r="AI208">
        <v>1</v>
      </c>
      <c r="AJ208">
        <v>1</v>
      </c>
      <c r="AK208">
        <v>1</v>
      </c>
      <c r="AL208">
        <v>1</v>
      </c>
      <c r="AN208">
        <v>0</v>
      </c>
      <c r="AO208">
        <v>1</v>
      </c>
      <c r="AP208">
        <v>0</v>
      </c>
      <c r="AQ208">
        <v>0</v>
      </c>
      <c r="AR208">
        <v>0</v>
      </c>
      <c r="AS208" t="s">
        <v>6</v>
      </c>
      <c r="AT208">
        <v>5.22</v>
      </c>
      <c r="AU208" t="s">
        <v>6</v>
      </c>
      <c r="AV208">
        <v>0</v>
      </c>
      <c r="AW208">
        <v>2</v>
      </c>
      <c r="AX208">
        <v>40125663</v>
      </c>
      <c r="AY208">
        <v>1</v>
      </c>
      <c r="AZ208">
        <v>0</v>
      </c>
      <c r="BA208">
        <v>179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CX208">
        <f>Y208*Source!I75</f>
        <v>104.39999999999999</v>
      </c>
      <c r="CY208">
        <f t="shared" si="75"/>
        <v>1</v>
      </c>
      <c r="CZ208">
        <f t="shared" si="76"/>
        <v>1</v>
      </c>
      <c r="DA208">
        <f t="shared" si="77"/>
        <v>1</v>
      </c>
      <c r="DB208">
        <f t="shared" si="78"/>
        <v>5.22</v>
      </c>
      <c r="DC208">
        <f t="shared" si="79"/>
        <v>0</v>
      </c>
    </row>
    <row r="209" spans="1:107" x14ac:dyDescent="0.2">
      <c r="A209">
        <f>ROW(Source!A75)</f>
        <v>75</v>
      </c>
      <c r="B209">
        <v>40125201</v>
      </c>
      <c r="C209">
        <v>40125638</v>
      </c>
      <c r="D209">
        <v>0</v>
      </c>
      <c r="E209">
        <v>1</v>
      </c>
      <c r="F209">
        <v>1</v>
      </c>
      <c r="G209">
        <v>1</v>
      </c>
      <c r="H209">
        <v>3</v>
      </c>
      <c r="I209" t="s">
        <v>32</v>
      </c>
      <c r="J209" t="s">
        <v>6</v>
      </c>
      <c r="K209" t="s">
        <v>200</v>
      </c>
      <c r="L209">
        <v>1301</v>
      </c>
      <c r="N209">
        <v>1003</v>
      </c>
      <c r="O209" t="s">
        <v>103</v>
      </c>
      <c r="P209" t="s">
        <v>103</v>
      </c>
      <c r="Q209">
        <v>1</v>
      </c>
      <c r="W209">
        <v>0</v>
      </c>
      <c r="X209">
        <v>1840308158</v>
      </c>
      <c r="Y209">
        <v>100</v>
      </c>
      <c r="AA209">
        <v>5.09</v>
      </c>
      <c r="AB209">
        <v>0</v>
      </c>
      <c r="AC209">
        <v>0</v>
      </c>
      <c r="AD209">
        <v>0</v>
      </c>
      <c r="AE209">
        <v>5.09</v>
      </c>
      <c r="AF209">
        <v>0</v>
      </c>
      <c r="AG209">
        <v>0</v>
      </c>
      <c r="AH209">
        <v>0</v>
      </c>
      <c r="AI209">
        <v>1</v>
      </c>
      <c r="AJ209">
        <v>1</v>
      </c>
      <c r="AK209">
        <v>1</v>
      </c>
      <c r="AL209">
        <v>1</v>
      </c>
      <c r="AN209">
        <v>0</v>
      </c>
      <c r="AO209">
        <v>0</v>
      </c>
      <c r="AP209">
        <v>0</v>
      </c>
      <c r="AQ209">
        <v>0</v>
      </c>
      <c r="AR209">
        <v>0</v>
      </c>
      <c r="AS209" t="s">
        <v>6</v>
      </c>
      <c r="AT209">
        <v>100</v>
      </c>
      <c r="AU209" t="s">
        <v>6</v>
      </c>
      <c r="AV209">
        <v>0</v>
      </c>
      <c r="AW209">
        <v>1</v>
      </c>
      <c r="AX209">
        <v>-1</v>
      </c>
      <c r="AY209">
        <v>0</v>
      </c>
      <c r="AZ209">
        <v>0</v>
      </c>
      <c r="BA209" t="s">
        <v>6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CX209">
        <f>Y209*Source!I75</f>
        <v>2000</v>
      </c>
      <c r="CY209">
        <f t="shared" si="75"/>
        <v>5.09</v>
      </c>
      <c r="CZ209">
        <f t="shared" si="76"/>
        <v>5.09</v>
      </c>
      <c r="DA209">
        <f t="shared" si="77"/>
        <v>1</v>
      </c>
      <c r="DB209">
        <f t="shared" si="78"/>
        <v>509</v>
      </c>
      <c r="DC209">
        <f t="shared" si="79"/>
        <v>0</v>
      </c>
    </row>
    <row r="210" spans="1:107" x14ac:dyDescent="0.2">
      <c r="A210">
        <f>ROW(Source!A77)</f>
        <v>77</v>
      </c>
      <c r="B210">
        <v>40125201</v>
      </c>
      <c r="C210">
        <v>40125665</v>
      </c>
      <c r="D210">
        <v>35686908</v>
      </c>
      <c r="E210">
        <v>66</v>
      </c>
      <c r="F210">
        <v>1</v>
      </c>
      <c r="G210">
        <v>1</v>
      </c>
      <c r="H210">
        <v>1</v>
      </c>
      <c r="I210" t="s">
        <v>500</v>
      </c>
      <c r="J210" t="s">
        <v>6</v>
      </c>
      <c r="K210" t="s">
        <v>501</v>
      </c>
      <c r="L210">
        <v>1191</v>
      </c>
      <c r="N210">
        <v>1013</v>
      </c>
      <c r="O210" t="s">
        <v>355</v>
      </c>
      <c r="P210" t="s">
        <v>355</v>
      </c>
      <c r="Q210">
        <v>1</v>
      </c>
      <c r="W210">
        <v>0</v>
      </c>
      <c r="X210">
        <v>1318719038</v>
      </c>
      <c r="Y210">
        <v>13.799999999999999</v>
      </c>
      <c r="AA210">
        <v>0</v>
      </c>
      <c r="AB210">
        <v>0</v>
      </c>
      <c r="AC210">
        <v>0</v>
      </c>
      <c r="AD210">
        <v>10.35</v>
      </c>
      <c r="AE210">
        <v>0</v>
      </c>
      <c r="AF210">
        <v>0</v>
      </c>
      <c r="AG210">
        <v>0</v>
      </c>
      <c r="AH210">
        <v>10.35</v>
      </c>
      <c r="AI210">
        <v>1</v>
      </c>
      <c r="AJ210">
        <v>1</v>
      </c>
      <c r="AK210">
        <v>1</v>
      </c>
      <c r="AL210">
        <v>1</v>
      </c>
      <c r="AN210">
        <v>0</v>
      </c>
      <c r="AO210">
        <v>1</v>
      </c>
      <c r="AP210">
        <v>1</v>
      </c>
      <c r="AQ210">
        <v>0</v>
      </c>
      <c r="AR210">
        <v>0</v>
      </c>
      <c r="AS210" t="s">
        <v>6</v>
      </c>
      <c r="AT210">
        <v>12</v>
      </c>
      <c r="AU210" t="s">
        <v>19</v>
      </c>
      <c r="AV210">
        <v>1</v>
      </c>
      <c r="AW210">
        <v>2</v>
      </c>
      <c r="AX210">
        <v>40125674</v>
      </c>
      <c r="AY210">
        <v>1</v>
      </c>
      <c r="AZ210">
        <v>0</v>
      </c>
      <c r="BA210">
        <v>180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CX210">
        <f>Y210*Source!I77</f>
        <v>276</v>
      </c>
      <c r="CY210">
        <f>AD210</f>
        <v>10.35</v>
      </c>
      <c r="CZ210">
        <f>AH210</f>
        <v>10.35</v>
      </c>
      <c r="DA210">
        <f>AL210</f>
        <v>1</v>
      </c>
      <c r="DB210">
        <f>ROUND((ROUND(AT210*CZ210,2)*1.15),2)</f>
        <v>142.83000000000001</v>
      </c>
      <c r="DC210">
        <f>ROUND((ROUND(AT210*AG210,2)*1.15),2)</f>
        <v>0</v>
      </c>
    </row>
    <row r="211" spans="1:107" x14ac:dyDescent="0.2">
      <c r="A211">
        <f>ROW(Source!A77)</f>
        <v>77</v>
      </c>
      <c r="B211">
        <v>40125201</v>
      </c>
      <c r="C211">
        <v>40125665</v>
      </c>
      <c r="D211">
        <v>35687095</v>
      </c>
      <c r="E211">
        <v>66</v>
      </c>
      <c r="F211">
        <v>1</v>
      </c>
      <c r="G211">
        <v>1</v>
      </c>
      <c r="H211">
        <v>1</v>
      </c>
      <c r="I211" t="s">
        <v>375</v>
      </c>
      <c r="J211" t="s">
        <v>6</v>
      </c>
      <c r="K211" t="s">
        <v>376</v>
      </c>
      <c r="L211">
        <v>1191</v>
      </c>
      <c r="N211">
        <v>1013</v>
      </c>
      <c r="O211" t="s">
        <v>355</v>
      </c>
      <c r="P211" t="s">
        <v>355</v>
      </c>
      <c r="Q211">
        <v>1</v>
      </c>
      <c r="W211">
        <v>0</v>
      </c>
      <c r="X211">
        <v>-1417349443</v>
      </c>
      <c r="Y211">
        <v>2.323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1</v>
      </c>
      <c r="AJ211">
        <v>1</v>
      </c>
      <c r="AK211">
        <v>1</v>
      </c>
      <c r="AL211">
        <v>1</v>
      </c>
      <c r="AN211">
        <v>0</v>
      </c>
      <c r="AO211">
        <v>1</v>
      </c>
      <c r="AP211">
        <v>1</v>
      </c>
      <c r="AQ211">
        <v>0</v>
      </c>
      <c r="AR211">
        <v>0</v>
      </c>
      <c r="AS211" t="s">
        <v>6</v>
      </c>
      <c r="AT211">
        <v>2.02</v>
      </c>
      <c r="AU211" t="s">
        <v>19</v>
      </c>
      <c r="AV211">
        <v>2</v>
      </c>
      <c r="AW211">
        <v>2</v>
      </c>
      <c r="AX211">
        <v>40125675</v>
      </c>
      <c r="AY211">
        <v>1</v>
      </c>
      <c r="AZ211">
        <v>0</v>
      </c>
      <c r="BA211">
        <v>181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CX211">
        <f>Y211*Source!I77</f>
        <v>46.46</v>
      </c>
      <c r="CY211">
        <f>AD211</f>
        <v>0</v>
      </c>
      <c r="CZ211">
        <f>AH211</f>
        <v>0</v>
      </c>
      <c r="DA211">
        <f>AL211</f>
        <v>1</v>
      </c>
      <c r="DB211">
        <f>ROUND((ROUND(AT211*CZ211,2)*1.15),2)</f>
        <v>0</v>
      </c>
      <c r="DC211">
        <f>ROUND((ROUND(AT211*AG211,2)*1.15),2)</f>
        <v>0</v>
      </c>
    </row>
    <row r="212" spans="1:107" x14ac:dyDescent="0.2">
      <c r="A212">
        <f>ROW(Source!A77)</f>
        <v>77</v>
      </c>
      <c r="B212">
        <v>40125201</v>
      </c>
      <c r="C212">
        <v>40125665</v>
      </c>
      <c r="D212">
        <v>35698268</v>
      </c>
      <c r="E212">
        <v>1</v>
      </c>
      <c r="F212">
        <v>1</v>
      </c>
      <c r="G212">
        <v>1</v>
      </c>
      <c r="H212">
        <v>2</v>
      </c>
      <c r="I212" t="s">
        <v>502</v>
      </c>
      <c r="J212" t="s">
        <v>503</v>
      </c>
      <c r="K212" t="s">
        <v>504</v>
      </c>
      <c r="L212">
        <v>1367</v>
      </c>
      <c r="N212">
        <v>1011</v>
      </c>
      <c r="O212" t="s">
        <v>380</v>
      </c>
      <c r="P212" t="s">
        <v>380</v>
      </c>
      <c r="Q212">
        <v>1</v>
      </c>
      <c r="W212">
        <v>0</v>
      </c>
      <c r="X212">
        <v>-358876538</v>
      </c>
      <c r="Y212">
        <v>2.323</v>
      </c>
      <c r="AA212">
        <v>0</v>
      </c>
      <c r="AB212">
        <v>110.86</v>
      </c>
      <c r="AC212">
        <v>11.6</v>
      </c>
      <c r="AD212">
        <v>0</v>
      </c>
      <c r="AE212">
        <v>0</v>
      </c>
      <c r="AF212">
        <v>110.86</v>
      </c>
      <c r="AG212">
        <v>11.6</v>
      </c>
      <c r="AH212">
        <v>0</v>
      </c>
      <c r="AI212">
        <v>1</v>
      </c>
      <c r="AJ212">
        <v>1</v>
      </c>
      <c r="AK212">
        <v>1</v>
      </c>
      <c r="AL212">
        <v>1</v>
      </c>
      <c r="AN212">
        <v>0</v>
      </c>
      <c r="AO212">
        <v>1</v>
      </c>
      <c r="AP212">
        <v>1</v>
      </c>
      <c r="AQ212">
        <v>0</v>
      </c>
      <c r="AR212">
        <v>0</v>
      </c>
      <c r="AS212" t="s">
        <v>6</v>
      </c>
      <c r="AT212">
        <v>2.02</v>
      </c>
      <c r="AU212" t="s">
        <v>19</v>
      </c>
      <c r="AV212">
        <v>0</v>
      </c>
      <c r="AW212">
        <v>2</v>
      </c>
      <c r="AX212">
        <v>40125676</v>
      </c>
      <c r="AY212">
        <v>1</v>
      </c>
      <c r="AZ212">
        <v>0</v>
      </c>
      <c r="BA212">
        <v>182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CX212">
        <f>Y212*Source!I77</f>
        <v>46.46</v>
      </c>
      <c r="CY212">
        <f>AB212</f>
        <v>110.86</v>
      </c>
      <c r="CZ212">
        <f>AF212</f>
        <v>110.86</v>
      </c>
      <c r="DA212">
        <f>AJ212</f>
        <v>1</v>
      </c>
      <c r="DB212">
        <f>ROUND((ROUND(AT212*CZ212,2)*1.15),2)</f>
        <v>257.52999999999997</v>
      </c>
      <c r="DC212">
        <f>ROUND((ROUND(AT212*AG212,2)*1.15),2)</f>
        <v>26.94</v>
      </c>
    </row>
    <row r="213" spans="1:107" x14ac:dyDescent="0.2">
      <c r="A213">
        <f>ROW(Source!A77)</f>
        <v>77</v>
      </c>
      <c r="B213">
        <v>40125201</v>
      </c>
      <c r="C213">
        <v>40125665</v>
      </c>
      <c r="D213">
        <v>35704703</v>
      </c>
      <c r="E213">
        <v>1</v>
      </c>
      <c r="F213">
        <v>1</v>
      </c>
      <c r="G213">
        <v>1</v>
      </c>
      <c r="H213">
        <v>3</v>
      </c>
      <c r="I213" t="s">
        <v>505</v>
      </c>
      <c r="J213" t="s">
        <v>506</v>
      </c>
      <c r="K213" t="s">
        <v>507</v>
      </c>
      <c r="L213">
        <v>1346</v>
      </c>
      <c r="N213">
        <v>1009</v>
      </c>
      <c r="O213" t="s">
        <v>359</v>
      </c>
      <c r="P213" t="s">
        <v>359</v>
      </c>
      <c r="Q213">
        <v>1</v>
      </c>
      <c r="W213">
        <v>0</v>
      </c>
      <c r="X213">
        <v>1073001307</v>
      </c>
      <c r="Y213">
        <v>1E-3</v>
      </c>
      <c r="AA213">
        <v>39.020000000000003</v>
      </c>
      <c r="AB213">
        <v>0</v>
      </c>
      <c r="AC213">
        <v>0</v>
      </c>
      <c r="AD213">
        <v>0</v>
      </c>
      <c r="AE213">
        <v>39.020000000000003</v>
      </c>
      <c r="AF213">
        <v>0</v>
      </c>
      <c r="AG213">
        <v>0</v>
      </c>
      <c r="AH213">
        <v>0</v>
      </c>
      <c r="AI213">
        <v>1</v>
      </c>
      <c r="AJ213">
        <v>1</v>
      </c>
      <c r="AK213">
        <v>1</v>
      </c>
      <c r="AL213">
        <v>1</v>
      </c>
      <c r="AN213">
        <v>0</v>
      </c>
      <c r="AO213">
        <v>1</v>
      </c>
      <c r="AP213">
        <v>0</v>
      </c>
      <c r="AQ213">
        <v>0</v>
      </c>
      <c r="AR213">
        <v>0</v>
      </c>
      <c r="AS213" t="s">
        <v>6</v>
      </c>
      <c r="AT213">
        <v>1E-3</v>
      </c>
      <c r="AU213" t="s">
        <v>6</v>
      </c>
      <c r="AV213">
        <v>0</v>
      </c>
      <c r="AW213">
        <v>2</v>
      </c>
      <c r="AX213">
        <v>40125677</v>
      </c>
      <c r="AY213">
        <v>1</v>
      </c>
      <c r="AZ213">
        <v>0</v>
      </c>
      <c r="BA213">
        <v>183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CX213">
        <f>Y213*Source!I77</f>
        <v>0.02</v>
      </c>
      <c r="CY213">
        <f>AA213</f>
        <v>39.020000000000003</v>
      </c>
      <c r="CZ213">
        <f>AE213</f>
        <v>39.020000000000003</v>
      </c>
      <c r="DA213">
        <f>AI213</f>
        <v>1</v>
      </c>
      <c r="DB213">
        <f>ROUND(ROUND(AT213*CZ213,2),2)</f>
        <v>0.04</v>
      </c>
      <c r="DC213">
        <f>ROUND(ROUND(AT213*AG213,2),2)</f>
        <v>0</v>
      </c>
    </row>
    <row r="214" spans="1:107" x14ac:dyDescent="0.2">
      <c r="A214">
        <f>ROW(Source!A77)</f>
        <v>77</v>
      </c>
      <c r="B214">
        <v>40125201</v>
      </c>
      <c r="C214">
        <v>40125665</v>
      </c>
      <c r="D214">
        <v>35704720</v>
      </c>
      <c r="E214">
        <v>1</v>
      </c>
      <c r="F214">
        <v>1</v>
      </c>
      <c r="G214">
        <v>1</v>
      </c>
      <c r="H214">
        <v>3</v>
      </c>
      <c r="I214" t="s">
        <v>446</v>
      </c>
      <c r="J214" t="s">
        <v>447</v>
      </c>
      <c r="K214" t="s">
        <v>448</v>
      </c>
      <c r="L214">
        <v>1346</v>
      </c>
      <c r="N214">
        <v>1009</v>
      </c>
      <c r="O214" t="s">
        <v>359</v>
      </c>
      <c r="P214" t="s">
        <v>359</v>
      </c>
      <c r="Q214">
        <v>1</v>
      </c>
      <c r="W214">
        <v>0</v>
      </c>
      <c r="X214">
        <v>162667242</v>
      </c>
      <c r="Y214">
        <v>0.01</v>
      </c>
      <c r="AA214">
        <v>30.4</v>
      </c>
      <c r="AB214">
        <v>0</v>
      </c>
      <c r="AC214">
        <v>0</v>
      </c>
      <c r="AD214">
        <v>0</v>
      </c>
      <c r="AE214">
        <v>30.4</v>
      </c>
      <c r="AF214">
        <v>0</v>
      </c>
      <c r="AG214">
        <v>0</v>
      </c>
      <c r="AH214">
        <v>0</v>
      </c>
      <c r="AI214">
        <v>1</v>
      </c>
      <c r="AJ214">
        <v>1</v>
      </c>
      <c r="AK214">
        <v>1</v>
      </c>
      <c r="AL214">
        <v>1</v>
      </c>
      <c r="AN214">
        <v>0</v>
      </c>
      <c r="AO214">
        <v>1</v>
      </c>
      <c r="AP214">
        <v>0</v>
      </c>
      <c r="AQ214">
        <v>0</v>
      </c>
      <c r="AR214">
        <v>0</v>
      </c>
      <c r="AS214" t="s">
        <v>6</v>
      </c>
      <c r="AT214">
        <v>0.01</v>
      </c>
      <c r="AU214" t="s">
        <v>6</v>
      </c>
      <c r="AV214">
        <v>0</v>
      </c>
      <c r="AW214">
        <v>2</v>
      </c>
      <c r="AX214">
        <v>40125678</v>
      </c>
      <c r="AY214">
        <v>1</v>
      </c>
      <c r="AZ214">
        <v>0</v>
      </c>
      <c r="BA214">
        <v>184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CX214">
        <f>Y214*Source!I77</f>
        <v>0.2</v>
      </c>
      <c r="CY214">
        <f>AA214</f>
        <v>30.4</v>
      </c>
      <c r="CZ214">
        <f>AE214</f>
        <v>30.4</v>
      </c>
      <c r="DA214">
        <f>AI214</f>
        <v>1</v>
      </c>
      <c r="DB214">
        <f>ROUND(ROUND(AT214*CZ214,2),2)</f>
        <v>0.3</v>
      </c>
      <c r="DC214">
        <f>ROUND(ROUND(AT214*AG214,2),2)</f>
        <v>0</v>
      </c>
    </row>
    <row r="215" spans="1:107" x14ac:dyDescent="0.2">
      <c r="A215">
        <f>ROW(Source!A77)</f>
        <v>77</v>
      </c>
      <c r="B215">
        <v>40125201</v>
      </c>
      <c r="C215">
        <v>40125665</v>
      </c>
      <c r="D215">
        <v>35723843</v>
      </c>
      <c r="E215">
        <v>1</v>
      </c>
      <c r="F215">
        <v>1</v>
      </c>
      <c r="G215">
        <v>1</v>
      </c>
      <c r="H215">
        <v>3</v>
      </c>
      <c r="I215" t="s">
        <v>508</v>
      </c>
      <c r="J215" t="s">
        <v>509</v>
      </c>
      <c r="K215" t="s">
        <v>510</v>
      </c>
      <c r="L215">
        <v>1348</v>
      </c>
      <c r="N215">
        <v>1009</v>
      </c>
      <c r="O215" t="s">
        <v>149</v>
      </c>
      <c r="P215" t="s">
        <v>149</v>
      </c>
      <c r="Q215">
        <v>1000</v>
      </c>
      <c r="W215">
        <v>0</v>
      </c>
      <c r="X215">
        <v>1178824564</v>
      </c>
      <c r="Y215">
        <v>1E-3</v>
      </c>
      <c r="AA215">
        <v>13232</v>
      </c>
      <c r="AB215">
        <v>0</v>
      </c>
      <c r="AC215">
        <v>0</v>
      </c>
      <c r="AD215">
        <v>0</v>
      </c>
      <c r="AE215">
        <v>13232</v>
      </c>
      <c r="AF215">
        <v>0</v>
      </c>
      <c r="AG215">
        <v>0</v>
      </c>
      <c r="AH215">
        <v>0</v>
      </c>
      <c r="AI215">
        <v>1</v>
      </c>
      <c r="AJ215">
        <v>1</v>
      </c>
      <c r="AK215">
        <v>1</v>
      </c>
      <c r="AL215">
        <v>1</v>
      </c>
      <c r="AN215">
        <v>0</v>
      </c>
      <c r="AO215">
        <v>1</v>
      </c>
      <c r="AP215">
        <v>0</v>
      </c>
      <c r="AQ215">
        <v>0</v>
      </c>
      <c r="AR215">
        <v>0</v>
      </c>
      <c r="AS215" t="s">
        <v>6</v>
      </c>
      <c r="AT215">
        <v>1E-3</v>
      </c>
      <c r="AU215" t="s">
        <v>6</v>
      </c>
      <c r="AV215">
        <v>0</v>
      </c>
      <c r="AW215">
        <v>2</v>
      </c>
      <c r="AX215">
        <v>40125679</v>
      </c>
      <c r="AY215">
        <v>1</v>
      </c>
      <c r="AZ215">
        <v>0</v>
      </c>
      <c r="BA215">
        <v>185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CX215">
        <f>Y215*Source!I77</f>
        <v>0.02</v>
      </c>
      <c r="CY215">
        <f>AA215</f>
        <v>13232</v>
      </c>
      <c r="CZ215">
        <f>AE215</f>
        <v>13232</v>
      </c>
      <c r="DA215">
        <f>AI215</f>
        <v>1</v>
      </c>
      <c r="DB215">
        <f>ROUND(ROUND(AT215*CZ215,2),2)</f>
        <v>13.23</v>
      </c>
      <c r="DC215">
        <f>ROUND(ROUND(AT215*AG215,2),2)</f>
        <v>0</v>
      </c>
    </row>
    <row r="216" spans="1:107" x14ac:dyDescent="0.2">
      <c r="A216">
        <f>ROW(Source!A77)</f>
        <v>77</v>
      </c>
      <c r="B216">
        <v>40125201</v>
      </c>
      <c r="C216">
        <v>40125665</v>
      </c>
      <c r="D216">
        <v>35691809</v>
      </c>
      <c r="E216">
        <v>66</v>
      </c>
      <c r="F216">
        <v>1</v>
      </c>
      <c r="G216">
        <v>1</v>
      </c>
      <c r="H216">
        <v>3</v>
      </c>
      <c r="I216" t="s">
        <v>370</v>
      </c>
      <c r="J216" t="s">
        <v>6</v>
      </c>
      <c r="K216" t="s">
        <v>371</v>
      </c>
      <c r="L216">
        <v>1374</v>
      </c>
      <c r="N216">
        <v>1013</v>
      </c>
      <c r="O216" t="s">
        <v>372</v>
      </c>
      <c r="P216" t="s">
        <v>372</v>
      </c>
      <c r="Q216">
        <v>1</v>
      </c>
      <c r="W216">
        <v>0</v>
      </c>
      <c r="X216">
        <v>-1731369543</v>
      </c>
      <c r="Y216">
        <v>2.48</v>
      </c>
      <c r="AA216">
        <v>1</v>
      </c>
      <c r="AB216">
        <v>0</v>
      </c>
      <c r="AC216">
        <v>0</v>
      </c>
      <c r="AD216">
        <v>0</v>
      </c>
      <c r="AE216">
        <v>1</v>
      </c>
      <c r="AF216">
        <v>0</v>
      </c>
      <c r="AG216">
        <v>0</v>
      </c>
      <c r="AH216">
        <v>0</v>
      </c>
      <c r="AI216">
        <v>1</v>
      </c>
      <c r="AJ216">
        <v>1</v>
      </c>
      <c r="AK216">
        <v>1</v>
      </c>
      <c r="AL216">
        <v>1</v>
      </c>
      <c r="AN216">
        <v>0</v>
      </c>
      <c r="AO216">
        <v>1</v>
      </c>
      <c r="AP216">
        <v>0</v>
      </c>
      <c r="AQ216">
        <v>0</v>
      </c>
      <c r="AR216">
        <v>0</v>
      </c>
      <c r="AS216" t="s">
        <v>6</v>
      </c>
      <c r="AT216">
        <v>2.48</v>
      </c>
      <c r="AU216" t="s">
        <v>6</v>
      </c>
      <c r="AV216">
        <v>0</v>
      </c>
      <c r="AW216">
        <v>2</v>
      </c>
      <c r="AX216">
        <v>40125680</v>
      </c>
      <c r="AY216">
        <v>1</v>
      </c>
      <c r="AZ216">
        <v>0</v>
      </c>
      <c r="BA216">
        <v>186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CX216">
        <f>Y216*Source!I77</f>
        <v>49.6</v>
      </c>
      <c r="CY216">
        <f>AA216</f>
        <v>1</v>
      </c>
      <c r="CZ216">
        <f>AE216</f>
        <v>1</v>
      </c>
      <c r="DA216">
        <f>AI216</f>
        <v>1</v>
      </c>
      <c r="DB216">
        <f>ROUND(ROUND(AT216*CZ216,2),2)</f>
        <v>2.48</v>
      </c>
      <c r="DC216">
        <f>ROUND(ROUND(AT216*AG216,2),2)</f>
        <v>0</v>
      </c>
    </row>
    <row r="217" spans="1:107" x14ac:dyDescent="0.2">
      <c r="A217">
        <f>ROW(Source!A77)</f>
        <v>77</v>
      </c>
      <c r="B217">
        <v>40125201</v>
      </c>
      <c r="C217">
        <v>40125665</v>
      </c>
      <c r="D217">
        <v>0</v>
      </c>
      <c r="E217">
        <v>1</v>
      </c>
      <c r="F217">
        <v>1</v>
      </c>
      <c r="G217">
        <v>1</v>
      </c>
      <c r="H217">
        <v>3</v>
      </c>
      <c r="I217" t="s">
        <v>32</v>
      </c>
      <c r="J217" t="s">
        <v>6</v>
      </c>
      <c r="K217" t="s">
        <v>209</v>
      </c>
      <c r="L217">
        <v>1301</v>
      </c>
      <c r="N217">
        <v>1003</v>
      </c>
      <c r="O217" t="s">
        <v>103</v>
      </c>
      <c r="P217" t="s">
        <v>103</v>
      </c>
      <c r="Q217">
        <v>1</v>
      </c>
      <c r="W217">
        <v>0</v>
      </c>
      <c r="X217">
        <v>-1378076653</v>
      </c>
      <c r="Y217">
        <v>100</v>
      </c>
      <c r="AA217">
        <v>13.49</v>
      </c>
      <c r="AB217">
        <v>0</v>
      </c>
      <c r="AC217">
        <v>0</v>
      </c>
      <c r="AD217">
        <v>0</v>
      </c>
      <c r="AE217">
        <v>13.49</v>
      </c>
      <c r="AF217">
        <v>0</v>
      </c>
      <c r="AG217">
        <v>0</v>
      </c>
      <c r="AH217">
        <v>0</v>
      </c>
      <c r="AI217">
        <v>1</v>
      </c>
      <c r="AJ217">
        <v>1</v>
      </c>
      <c r="AK217">
        <v>1</v>
      </c>
      <c r="AL217">
        <v>1</v>
      </c>
      <c r="AN217">
        <v>0</v>
      </c>
      <c r="AO217">
        <v>0</v>
      </c>
      <c r="AP217">
        <v>0</v>
      </c>
      <c r="AQ217">
        <v>0</v>
      </c>
      <c r="AR217">
        <v>0</v>
      </c>
      <c r="AS217" t="s">
        <v>6</v>
      </c>
      <c r="AT217">
        <v>100</v>
      </c>
      <c r="AU217" t="s">
        <v>6</v>
      </c>
      <c r="AV217">
        <v>0</v>
      </c>
      <c r="AW217">
        <v>1</v>
      </c>
      <c r="AX217">
        <v>-1</v>
      </c>
      <c r="AY217">
        <v>0</v>
      </c>
      <c r="AZ217">
        <v>0</v>
      </c>
      <c r="BA217" t="s">
        <v>6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CX217">
        <f>Y217*Source!I77</f>
        <v>2000</v>
      </c>
      <c r="CY217">
        <f>AA217</f>
        <v>13.49</v>
      </c>
      <c r="CZ217">
        <f>AE217</f>
        <v>13.49</v>
      </c>
      <c r="DA217">
        <f>AI217</f>
        <v>1</v>
      </c>
      <c r="DB217">
        <f>ROUND(ROUND(AT217*CZ217,2),2)</f>
        <v>1349</v>
      </c>
      <c r="DC217">
        <f>ROUND(ROUND(AT217*AG217,2),2)</f>
        <v>0</v>
      </c>
    </row>
    <row r="218" spans="1:107" x14ac:dyDescent="0.2">
      <c r="A218">
        <f>ROW(Source!A79)</f>
        <v>79</v>
      </c>
      <c r="B218">
        <v>40125201</v>
      </c>
      <c r="C218">
        <v>41362067</v>
      </c>
      <c r="D218">
        <v>35686875</v>
      </c>
      <c r="E218">
        <v>66</v>
      </c>
      <c r="F218">
        <v>1</v>
      </c>
      <c r="G218">
        <v>1</v>
      </c>
      <c r="H218">
        <v>1</v>
      </c>
      <c r="I218" t="s">
        <v>432</v>
      </c>
      <c r="J218" t="s">
        <v>6</v>
      </c>
      <c r="K218" t="s">
        <v>433</v>
      </c>
      <c r="L218">
        <v>1191</v>
      </c>
      <c r="N218">
        <v>1013</v>
      </c>
      <c r="O218" t="s">
        <v>355</v>
      </c>
      <c r="P218" t="s">
        <v>355</v>
      </c>
      <c r="Q218">
        <v>1</v>
      </c>
      <c r="W218">
        <v>0</v>
      </c>
      <c r="X218">
        <v>-2012709214</v>
      </c>
      <c r="Y218">
        <v>0.94299999999999984</v>
      </c>
      <c r="AA218">
        <v>0</v>
      </c>
      <c r="AB218">
        <v>0</v>
      </c>
      <c r="AC218">
        <v>0</v>
      </c>
      <c r="AD218">
        <v>9.4</v>
      </c>
      <c r="AE218">
        <v>0</v>
      </c>
      <c r="AF218">
        <v>0</v>
      </c>
      <c r="AG218">
        <v>0</v>
      </c>
      <c r="AH218">
        <v>9.4</v>
      </c>
      <c r="AI218">
        <v>1</v>
      </c>
      <c r="AJ218">
        <v>1</v>
      </c>
      <c r="AK218">
        <v>1</v>
      </c>
      <c r="AL218">
        <v>1</v>
      </c>
      <c r="AN218">
        <v>0</v>
      </c>
      <c r="AO218">
        <v>1</v>
      </c>
      <c r="AP218">
        <v>1</v>
      </c>
      <c r="AQ218">
        <v>0</v>
      </c>
      <c r="AR218">
        <v>0</v>
      </c>
      <c r="AS218" t="s">
        <v>6</v>
      </c>
      <c r="AT218">
        <v>0.82</v>
      </c>
      <c r="AU218" t="s">
        <v>19</v>
      </c>
      <c r="AV218">
        <v>1</v>
      </c>
      <c r="AW218">
        <v>2</v>
      </c>
      <c r="AX218">
        <v>41362068</v>
      </c>
      <c r="AY218">
        <v>1</v>
      </c>
      <c r="AZ218">
        <v>0</v>
      </c>
      <c r="BA218">
        <v>187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CX218">
        <f>Y218*Source!I79</f>
        <v>1.8859999999999997</v>
      </c>
      <c r="CY218">
        <f>AD218</f>
        <v>9.4</v>
      </c>
      <c r="CZ218">
        <f>AH218</f>
        <v>9.4</v>
      </c>
      <c r="DA218">
        <f>AL218</f>
        <v>1</v>
      </c>
      <c r="DB218">
        <f>ROUND((ROUND(AT218*CZ218,2)*1.15),2)</f>
        <v>8.8699999999999992</v>
      </c>
      <c r="DC218">
        <f>ROUND((ROUND(AT218*AG218,2)*1.15),2)</f>
        <v>0</v>
      </c>
    </row>
    <row r="219" spans="1:107" x14ac:dyDescent="0.2">
      <c r="A219">
        <f>ROW(Source!A79)</f>
        <v>79</v>
      </c>
      <c r="B219">
        <v>40125201</v>
      </c>
      <c r="C219">
        <v>41362067</v>
      </c>
      <c r="D219">
        <v>35706727</v>
      </c>
      <c r="E219">
        <v>1</v>
      </c>
      <c r="F219">
        <v>1</v>
      </c>
      <c r="G219">
        <v>1</v>
      </c>
      <c r="H219">
        <v>3</v>
      </c>
      <c r="I219" t="s">
        <v>485</v>
      </c>
      <c r="J219" t="s">
        <v>486</v>
      </c>
      <c r="K219" t="s">
        <v>487</v>
      </c>
      <c r="L219">
        <v>1348</v>
      </c>
      <c r="N219">
        <v>1009</v>
      </c>
      <c r="O219" t="s">
        <v>149</v>
      </c>
      <c r="P219" t="s">
        <v>149</v>
      </c>
      <c r="Q219">
        <v>1000</v>
      </c>
      <c r="W219">
        <v>0</v>
      </c>
      <c r="X219">
        <v>-611264399</v>
      </c>
      <c r="Y219">
        <v>2.0000000000000002E-5</v>
      </c>
      <c r="AA219">
        <v>12430</v>
      </c>
      <c r="AB219">
        <v>0</v>
      </c>
      <c r="AC219">
        <v>0</v>
      </c>
      <c r="AD219">
        <v>0</v>
      </c>
      <c r="AE219">
        <v>12430</v>
      </c>
      <c r="AF219">
        <v>0</v>
      </c>
      <c r="AG219">
        <v>0</v>
      </c>
      <c r="AH219">
        <v>0</v>
      </c>
      <c r="AI219">
        <v>1</v>
      </c>
      <c r="AJ219">
        <v>1</v>
      </c>
      <c r="AK219">
        <v>1</v>
      </c>
      <c r="AL219">
        <v>1</v>
      </c>
      <c r="AN219">
        <v>0</v>
      </c>
      <c r="AO219">
        <v>1</v>
      </c>
      <c r="AP219">
        <v>0</v>
      </c>
      <c r="AQ219">
        <v>0</v>
      </c>
      <c r="AR219">
        <v>0</v>
      </c>
      <c r="AS219" t="s">
        <v>6</v>
      </c>
      <c r="AT219">
        <v>2.0000000000000002E-5</v>
      </c>
      <c r="AU219" t="s">
        <v>6</v>
      </c>
      <c r="AV219">
        <v>0</v>
      </c>
      <c r="AW219">
        <v>2</v>
      </c>
      <c r="AX219">
        <v>41362069</v>
      </c>
      <c r="AY219">
        <v>1</v>
      </c>
      <c r="AZ219">
        <v>0</v>
      </c>
      <c r="BA219">
        <v>188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CX219">
        <f>Y219*Source!I79</f>
        <v>4.0000000000000003E-5</v>
      </c>
      <c r="CY219">
        <f>AA219</f>
        <v>12430</v>
      </c>
      <c r="CZ219">
        <f>AE219</f>
        <v>12430</v>
      </c>
      <c r="DA219">
        <f>AI219</f>
        <v>1</v>
      </c>
      <c r="DB219">
        <f>ROUND(ROUND(AT219*CZ219,2),2)</f>
        <v>0.25</v>
      </c>
      <c r="DC219">
        <f>ROUND(ROUND(AT219*AG219,2),2)</f>
        <v>0</v>
      </c>
    </row>
    <row r="220" spans="1:107" x14ac:dyDescent="0.2">
      <c r="A220">
        <f>ROW(Source!A79)</f>
        <v>79</v>
      </c>
      <c r="B220">
        <v>40125201</v>
      </c>
      <c r="C220">
        <v>41362067</v>
      </c>
      <c r="D220">
        <v>35749373</v>
      </c>
      <c r="E220">
        <v>1</v>
      </c>
      <c r="F220">
        <v>1</v>
      </c>
      <c r="G220">
        <v>1</v>
      </c>
      <c r="H220">
        <v>3</v>
      </c>
      <c r="I220" t="s">
        <v>494</v>
      </c>
      <c r="J220" t="s">
        <v>495</v>
      </c>
      <c r="K220" t="s">
        <v>496</v>
      </c>
      <c r="L220">
        <v>1455</v>
      </c>
      <c r="N220">
        <v>1013</v>
      </c>
      <c r="O220" t="s">
        <v>162</v>
      </c>
      <c r="P220" t="s">
        <v>162</v>
      </c>
      <c r="Q220">
        <v>1</v>
      </c>
      <c r="W220">
        <v>0</v>
      </c>
      <c r="X220">
        <v>-1133221148</v>
      </c>
      <c r="Y220">
        <v>0.1</v>
      </c>
      <c r="AA220">
        <v>39</v>
      </c>
      <c r="AB220">
        <v>0</v>
      </c>
      <c r="AC220">
        <v>0</v>
      </c>
      <c r="AD220">
        <v>0</v>
      </c>
      <c r="AE220">
        <v>39</v>
      </c>
      <c r="AF220">
        <v>0</v>
      </c>
      <c r="AG220">
        <v>0</v>
      </c>
      <c r="AH220">
        <v>0</v>
      </c>
      <c r="AI220">
        <v>1</v>
      </c>
      <c r="AJ220">
        <v>1</v>
      </c>
      <c r="AK220">
        <v>1</v>
      </c>
      <c r="AL220">
        <v>1</v>
      </c>
      <c r="AN220">
        <v>0</v>
      </c>
      <c r="AO220">
        <v>1</v>
      </c>
      <c r="AP220">
        <v>0</v>
      </c>
      <c r="AQ220">
        <v>0</v>
      </c>
      <c r="AR220">
        <v>0</v>
      </c>
      <c r="AS220" t="s">
        <v>6</v>
      </c>
      <c r="AT220">
        <v>0.1</v>
      </c>
      <c r="AU220" t="s">
        <v>6</v>
      </c>
      <c r="AV220">
        <v>0</v>
      </c>
      <c r="AW220">
        <v>2</v>
      </c>
      <c r="AX220">
        <v>41362070</v>
      </c>
      <c r="AY220">
        <v>1</v>
      </c>
      <c r="AZ220">
        <v>0</v>
      </c>
      <c r="BA220">
        <v>189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CX220">
        <f>Y220*Source!I79</f>
        <v>0.2</v>
      </c>
      <c r="CY220">
        <f>AA220</f>
        <v>39</v>
      </c>
      <c r="CZ220">
        <f>AE220</f>
        <v>39</v>
      </c>
      <c r="DA220">
        <f>AI220</f>
        <v>1</v>
      </c>
      <c r="DB220">
        <f>ROUND(ROUND(AT220*CZ220,2),2)</f>
        <v>3.9</v>
      </c>
      <c r="DC220">
        <f>ROUND(ROUND(AT220*AG220,2),2)</f>
        <v>0</v>
      </c>
    </row>
    <row r="221" spans="1:107" x14ac:dyDescent="0.2">
      <c r="A221">
        <f>ROW(Source!A79)</f>
        <v>79</v>
      </c>
      <c r="B221">
        <v>40125201</v>
      </c>
      <c r="C221">
        <v>41362067</v>
      </c>
      <c r="D221">
        <v>35691809</v>
      </c>
      <c r="E221">
        <v>66</v>
      </c>
      <c r="F221">
        <v>1</v>
      </c>
      <c r="G221">
        <v>1</v>
      </c>
      <c r="H221">
        <v>3</v>
      </c>
      <c r="I221" t="s">
        <v>370</v>
      </c>
      <c r="J221" t="s">
        <v>6</v>
      </c>
      <c r="K221" t="s">
        <v>371</v>
      </c>
      <c r="L221">
        <v>1374</v>
      </c>
      <c r="N221">
        <v>1013</v>
      </c>
      <c r="O221" t="s">
        <v>372</v>
      </c>
      <c r="P221" t="s">
        <v>372</v>
      </c>
      <c r="Q221">
        <v>1</v>
      </c>
      <c r="W221">
        <v>0</v>
      </c>
      <c r="X221">
        <v>-1731369543</v>
      </c>
      <c r="Y221">
        <v>0.15</v>
      </c>
      <c r="AA221">
        <v>1</v>
      </c>
      <c r="AB221">
        <v>0</v>
      </c>
      <c r="AC221">
        <v>0</v>
      </c>
      <c r="AD221">
        <v>0</v>
      </c>
      <c r="AE221">
        <v>1</v>
      </c>
      <c r="AF221">
        <v>0</v>
      </c>
      <c r="AG221">
        <v>0</v>
      </c>
      <c r="AH221">
        <v>0</v>
      </c>
      <c r="AI221">
        <v>1</v>
      </c>
      <c r="AJ221">
        <v>1</v>
      </c>
      <c r="AK221">
        <v>1</v>
      </c>
      <c r="AL221">
        <v>1</v>
      </c>
      <c r="AN221">
        <v>0</v>
      </c>
      <c r="AO221">
        <v>1</v>
      </c>
      <c r="AP221">
        <v>0</v>
      </c>
      <c r="AQ221">
        <v>0</v>
      </c>
      <c r="AR221">
        <v>0</v>
      </c>
      <c r="AS221" t="s">
        <v>6</v>
      </c>
      <c r="AT221">
        <v>0.15</v>
      </c>
      <c r="AU221" t="s">
        <v>6</v>
      </c>
      <c r="AV221">
        <v>0</v>
      </c>
      <c r="AW221">
        <v>2</v>
      </c>
      <c r="AX221">
        <v>41362071</v>
      </c>
      <c r="AY221">
        <v>1</v>
      </c>
      <c r="AZ221">
        <v>0</v>
      </c>
      <c r="BA221">
        <v>190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CX221">
        <f>Y221*Source!I79</f>
        <v>0.3</v>
      </c>
      <c r="CY221">
        <f>AA221</f>
        <v>1</v>
      </c>
      <c r="CZ221">
        <f>AE221</f>
        <v>1</v>
      </c>
      <c r="DA221">
        <f>AI221</f>
        <v>1</v>
      </c>
      <c r="DB221">
        <f>ROUND(ROUND(AT221*CZ221,2),2)</f>
        <v>0.15</v>
      </c>
      <c r="DC221">
        <f>ROUND(ROUND(AT221*AG221,2),2)</f>
        <v>0</v>
      </c>
    </row>
    <row r="222" spans="1:107" x14ac:dyDescent="0.2">
      <c r="A222">
        <f>ROW(Source!A80)</f>
        <v>80</v>
      </c>
      <c r="B222">
        <v>40125201</v>
      </c>
      <c r="C222">
        <v>41361911</v>
      </c>
      <c r="D222">
        <v>35687018</v>
      </c>
      <c r="E222">
        <v>66</v>
      </c>
      <c r="F222">
        <v>1</v>
      </c>
      <c r="G222">
        <v>1</v>
      </c>
      <c r="H222">
        <v>1</v>
      </c>
      <c r="I222" t="s">
        <v>511</v>
      </c>
      <c r="J222" t="s">
        <v>6</v>
      </c>
      <c r="K222" t="s">
        <v>512</v>
      </c>
      <c r="L222">
        <v>1191</v>
      </c>
      <c r="N222">
        <v>1013</v>
      </c>
      <c r="O222" t="s">
        <v>355</v>
      </c>
      <c r="P222" t="s">
        <v>355</v>
      </c>
      <c r="Q222">
        <v>1</v>
      </c>
      <c r="W222">
        <v>0</v>
      </c>
      <c r="X222">
        <v>-368376191</v>
      </c>
      <c r="Y222">
        <v>0.72449999999999992</v>
      </c>
      <c r="AA222">
        <v>0</v>
      </c>
      <c r="AB222">
        <v>0</v>
      </c>
      <c r="AC222">
        <v>0</v>
      </c>
      <c r="AD222">
        <v>14.06</v>
      </c>
      <c r="AE222">
        <v>0</v>
      </c>
      <c r="AF222">
        <v>0</v>
      </c>
      <c r="AG222">
        <v>0</v>
      </c>
      <c r="AH222">
        <v>14.06</v>
      </c>
      <c r="AI222">
        <v>1</v>
      </c>
      <c r="AJ222">
        <v>1</v>
      </c>
      <c r="AK222">
        <v>1</v>
      </c>
      <c r="AL222">
        <v>1</v>
      </c>
      <c r="AN222">
        <v>0</v>
      </c>
      <c r="AO222">
        <v>1</v>
      </c>
      <c r="AP222">
        <v>1</v>
      </c>
      <c r="AQ222">
        <v>0</v>
      </c>
      <c r="AR222">
        <v>0</v>
      </c>
      <c r="AS222" t="s">
        <v>6</v>
      </c>
      <c r="AT222">
        <v>0.63</v>
      </c>
      <c r="AU222" t="s">
        <v>19</v>
      </c>
      <c r="AV222">
        <v>1</v>
      </c>
      <c r="AW222">
        <v>2</v>
      </c>
      <c r="AX222">
        <v>41361912</v>
      </c>
      <c r="AY222">
        <v>1</v>
      </c>
      <c r="AZ222">
        <v>0</v>
      </c>
      <c r="BA222">
        <v>191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CX222">
        <f>Y222*Source!I80</f>
        <v>46.367999999999995</v>
      </c>
      <c r="CY222">
        <f>AD222</f>
        <v>14.06</v>
      </c>
      <c r="CZ222">
        <f>AH222</f>
        <v>14.06</v>
      </c>
      <c r="DA222">
        <f>AL222</f>
        <v>1</v>
      </c>
      <c r="DB222">
        <f>ROUND((ROUND(AT222*CZ222,2)*1.15),2)</f>
        <v>10.19</v>
      </c>
      <c r="DC222">
        <f>ROUND((ROUND(AT222*AG222,2)*1.15),2)</f>
        <v>0</v>
      </c>
    </row>
    <row r="223" spans="1:107" x14ac:dyDescent="0.2">
      <c r="A223">
        <f>ROW(Source!A80)</f>
        <v>80</v>
      </c>
      <c r="B223">
        <v>40125201</v>
      </c>
      <c r="C223">
        <v>41361911</v>
      </c>
      <c r="D223">
        <v>35702814</v>
      </c>
      <c r="E223">
        <v>1</v>
      </c>
      <c r="F223">
        <v>1</v>
      </c>
      <c r="G223">
        <v>1</v>
      </c>
      <c r="H223">
        <v>3</v>
      </c>
      <c r="I223" t="s">
        <v>513</v>
      </c>
      <c r="J223" t="s">
        <v>514</v>
      </c>
      <c r="K223" t="s">
        <v>515</v>
      </c>
      <c r="L223">
        <v>1346</v>
      </c>
      <c r="N223">
        <v>1009</v>
      </c>
      <c r="O223" t="s">
        <v>359</v>
      </c>
      <c r="P223" t="s">
        <v>359</v>
      </c>
      <c r="Q223">
        <v>1</v>
      </c>
      <c r="W223">
        <v>0</v>
      </c>
      <c r="X223">
        <v>-535189235</v>
      </c>
      <c r="Y223">
        <v>1.6E-2</v>
      </c>
      <c r="AA223">
        <v>38.89</v>
      </c>
      <c r="AB223">
        <v>0</v>
      </c>
      <c r="AC223">
        <v>0</v>
      </c>
      <c r="AD223">
        <v>0</v>
      </c>
      <c r="AE223">
        <v>38.89</v>
      </c>
      <c r="AF223">
        <v>0</v>
      </c>
      <c r="AG223">
        <v>0</v>
      </c>
      <c r="AH223">
        <v>0</v>
      </c>
      <c r="AI223">
        <v>1</v>
      </c>
      <c r="AJ223">
        <v>1</v>
      </c>
      <c r="AK223">
        <v>1</v>
      </c>
      <c r="AL223">
        <v>1</v>
      </c>
      <c r="AN223">
        <v>0</v>
      </c>
      <c r="AO223">
        <v>1</v>
      </c>
      <c r="AP223">
        <v>0</v>
      </c>
      <c r="AQ223">
        <v>0</v>
      </c>
      <c r="AR223">
        <v>0</v>
      </c>
      <c r="AS223" t="s">
        <v>6</v>
      </c>
      <c r="AT223">
        <v>1.6E-2</v>
      </c>
      <c r="AU223" t="s">
        <v>6</v>
      </c>
      <c r="AV223">
        <v>0</v>
      </c>
      <c r="AW223">
        <v>2</v>
      </c>
      <c r="AX223">
        <v>41361913</v>
      </c>
      <c r="AY223">
        <v>1</v>
      </c>
      <c r="AZ223">
        <v>0</v>
      </c>
      <c r="BA223">
        <v>192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CX223">
        <f>Y223*Source!I80</f>
        <v>1.024</v>
      </c>
      <c r="CY223">
        <f>AA223</f>
        <v>38.89</v>
      </c>
      <c r="CZ223">
        <f>AE223</f>
        <v>38.89</v>
      </c>
      <c r="DA223">
        <f>AI223</f>
        <v>1</v>
      </c>
      <c r="DB223">
        <f>ROUND(ROUND(AT223*CZ223,2),2)</f>
        <v>0.62</v>
      </c>
      <c r="DC223">
        <f>ROUND(ROUND(AT223*AG223,2),2)</f>
        <v>0</v>
      </c>
    </row>
    <row r="224" spans="1:107" x14ac:dyDescent="0.2">
      <c r="A224">
        <f>ROW(Source!A80)</f>
        <v>80</v>
      </c>
      <c r="B224">
        <v>40125201</v>
      </c>
      <c r="C224">
        <v>41361911</v>
      </c>
      <c r="D224">
        <v>35691809</v>
      </c>
      <c r="E224">
        <v>66</v>
      </c>
      <c r="F224">
        <v>1</v>
      </c>
      <c r="G224">
        <v>1</v>
      </c>
      <c r="H224">
        <v>3</v>
      </c>
      <c r="I224" t="s">
        <v>370</v>
      </c>
      <c r="J224" t="s">
        <v>6</v>
      </c>
      <c r="K224" t="s">
        <v>371</v>
      </c>
      <c r="L224">
        <v>1374</v>
      </c>
      <c r="N224">
        <v>1013</v>
      </c>
      <c r="O224" t="s">
        <v>372</v>
      </c>
      <c r="P224" t="s">
        <v>372</v>
      </c>
      <c r="Q224">
        <v>1</v>
      </c>
      <c r="W224">
        <v>0</v>
      </c>
      <c r="X224">
        <v>-1731369543</v>
      </c>
      <c r="Y224">
        <v>0.18</v>
      </c>
      <c r="AA224">
        <v>1</v>
      </c>
      <c r="AB224">
        <v>0</v>
      </c>
      <c r="AC224">
        <v>0</v>
      </c>
      <c r="AD224">
        <v>0</v>
      </c>
      <c r="AE224">
        <v>1</v>
      </c>
      <c r="AF224">
        <v>0</v>
      </c>
      <c r="AG224">
        <v>0</v>
      </c>
      <c r="AH224">
        <v>0</v>
      </c>
      <c r="AI224">
        <v>1</v>
      </c>
      <c r="AJ224">
        <v>1</v>
      </c>
      <c r="AK224">
        <v>1</v>
      </c>
      <c r="AL224">
        <v>1</v>
      </c>
      <c r="AN224">
        <v>0</v>
      </c>
      <c r="AO224">
        <v>1</v>
      </c>
      <c r="AP224">
        <v>0</v>
      </c>
      <c r="AQ224">
        <v>0</v>
      </c>
      <c r="AR224">
        <v>0</v>
      </c>
      <c r="AS224" t="s">
        <v>6</v>
      </c>
      <c r="AT224">
        <v>0.18</v>
      </c>
      <c r="AU224" t="s">
        <v>6</v>
      </c>
      <c r="AV224">
        <v>0</v>
      </c>
      <c r="AW224">
        <v>2</v>
      </c>
      <c r="AX224">
        <v>41361914</v>
      </c>
      <c r="AY224">
        <v>1</v>
      </c>
      <c r="AZ224">
        <v>0</v>
      </c>
      <c r="BA224">
        <v>193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CX224">
        <f>Y224*Source!I80</f>
        <v>11.52</v>
      </c>
      <c r="CY224">
        <f>AA224</f>
        <v>1</v>
      </c>
      <c r="CZ224">
        <f>AE224</f>
        <v>1</v>
      </c>
      <c r="DA224">
        <f>AI224</f>
        <v>1</v>
      </c>
      <c r="DB224">
        <f>ROUND(ROUND(AT224*CZ224,2),2)</f>
        <v>0.18</v>
      </c>
      <c r="DC224">
        <f>ROUND(ROUND(AT224*AG224,2),2)</f>
        <v>0</v>
      </c>
    </row>
    <row r="225" spans="1:107" x14ac:dyDescent="0.2">
      <c r="A225">
        <f>ROW(Source!A81)</f>
        <v>81</v>
      </c>
      <c r="B225">
        <v>40125201</v>
      </c>
      <c r="C225">
        <v>40125682</v>
      </c>
      <c r="D225">
        <v>35686963</v>
      </c>
      <c r="E225">
        <v>66</v>
      </c>
      <c r="F225">
        <v>1</v>
      </c>
      <c r="G225">
        <v>1</v>
      </c>
      <c r="H225">
        <v>1</v>
      </c>
      <c r="I225" t="s">
        <v>516</v>
      </c>
      <c r="J225" t="s">
        <v>6</v>
      </c>
      <c r="K225" t="s">
        <v>517</v>
      </c>
      <c r="L225">
        <v>1191</v>
      </c>
      <c r="N225">
        <v>1013</v>
      </c>
      <c r="O225" t="s">
        <v>355</v>
      </c>
      <c r="P225" t="s">
        <v>355</v>
      </c>
      <c r="Q225">
        <v>1</v>
      </c>
      <c r="W225">
        <v>0</v>
      </c>
      <c r="X225">
        <v>1686169488</v>
      </c>
      <c r="Y225">
        <v>0.72449999999999992</v>
      </c>
      <c r="AA225">
        <v>0</v>
      </c>
      <c r="AB225">
        <v>0</v>
      </c>
      <c r="AC225">
        <v>0</v>
      </c>
      <c r="AD225">
        <v>12.92</v>
      </c>
      <c r="AE225">
        <v>0</v>
      </c>
      <c r="AF225">
        <v>0</v>
      </c>
      <c r="AG225">
        <v>0</v>
      </c>
      <c r="AH225">
        <v>12.92</v>
      </c>
      <c r="AI225">
        <v>1</v>
      </c>
      <c r="AJ225">
        <v>1</v>
      </c>
      <c r="AK225">
        <v>1</v>
      </c>
      <c r="AL225">
        <v>1</v>
      </c>
      <c r="AN225">
        <v>0</v>
      </c>
      <c r="AO225">
        <v>1</v>
      </c>
      <c r="AP225">
        <v>1</v>
      </c>
      <c r="AQ225">
        <v>0</v>
      </c>
      <c r="AR225">
        <v>0</v>
      </c>
      <c r="AS225" t="s">
        <v>6</v>
      </c>
      <c r="AT225">
        <v>0.63</v>
      </c>
      <c r="AU225" t="s">
        <v>19</v>
      </c>
      <c r="AV225">
        <v>1</v>
      </c>
      <c r="AW225">
        <v>2</v>
      </c>
      <c r="AX225">
        <v>40125687</v>
      </c>
      <c r="AY225">
        <v>1</v>
      </c>
      <c r="AZ225">
        <v>0</v>
      </c>
      <c r="BA225">
        <v>194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CX225">
        <f>Y225*Source!I81</f>
        <v>11.591999999999999</v>
      </c>
      <c r="CY225">
        <f>AD225</f>
        <v>12.92</v>
      </c>
      <c r="CZ225">
        <f>AH225</f>
        <v>12.92</v>
      </c>
      <c r="DA225">
        <f>AL225</f>
        <v>1</v>
      </c>
      <c r="DB225">
        <f>ROUND((ROUND(AT225*CZ225,2)*1.15),2)</f>
        <v>9.36</v>
      </c>
      <c r="DC225">
        <f>ROUND((ROUND(AT225*AG225,2)*1.15),2)</f>
        <v>0</v>
      </c>
    </row>
    <row r="226" spans="1:107" x14ac:dyDescent="0.2">
      <c r="A226">
        <f>ROW(Source!A81)</f>
        <v>81</v>
      </c>
      <c r="B226">
        <v>40125201</v>
      </c>
      <c r="C226">
        <v>40125682</v>
      </c>
      <c r="D226">
        <v>35698631</v>
      </c>
      <c r="E226">
        <v>1</v>
      </c>
      <c r="F226">
        <v>1</v>
      </c>
      <c r="G226">
        <v>1</v>
      </c>
      <c r="H226">
        <v>2</v>
      </c>
      <c r="I226" t="s">
        <v>518</v>
      </c>
      <c r="J226" t="s">
        <v>519</v>
      </c>
      <c r="K226" t="s">
        <v>520</v>
      </c>
      <c r="L226">
        <v>1367</v>
      </c>
      <c r="N226">
        <v>1011</v>
      </c>
      <c r="O226" t="s">
        <v>380</v>
      </c>
      <c r="P226" t="s">
        <v>380</v>
      </c>
      <c r="Q226">
        <v>1</v>
      </c>
      <c r="W226">
        <v>0</v>
      </c>
      <c r="X226">
        <v>775910752</v>
      </c>
      <c r="Y226">
        <v>0.27599999999999997</v>
      </c>
      <c r="AA226">
        <v>0</v>
      </c>
      <c r="AB226">
        <v>12.14</v>
      </c>
      <c r="AC226">
        <v>0</v>
      </c>
      <c r="AD226">
        <v>0</v>
      </c>
      <c r="AE226">
        <v>0</v>
      </c>
      <c r="AF226">
        <v>12.14</v>
      </c>
      <c r="AG226">
        <v>0</v>
      </c>
      <c r="AH226">
        <v>0</v>
      </c>
      <c r="AI226">
        <v>1</v>
      </c>
      <c r="AJ226">
        <v>1</v>
      </c>
      <c r="AK226">
        <v>1</v>
      </c>
      <c r="AL226">
        <v>1</v>
      </c>
      <c r="AN226">
        <v>0</v>
      </c>
      <c r="AO226">
        <v>1</v>
      </c>
      <c r="AP226">
        <v>1</v>
      </c>
      <c r="AQ226">
        <v>0</v>
      </c>
      <c r="AR226">
        <v>0</v>
      </c>
      <c r="AS226" t="s">
        <v>6</v>
      </c>
      <c r="AT226">
        <v>0.24</v>
      </c>
      <c r="AU226" t="s">
        <v>19</v>
      </c>
      <c r="AV226">
        <v>0</v>
      </c>
      <c r="AW226">
        <v>2</v>
      </c>
      <c r="AX226">
        <v>40125688</v>
      </c>
      <c r="AY226">
        <v>1</v>
      </c>
      <c r="AZ226">
        <v>0</v>
      </c>
      <c r="BA226">
        <v>195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CX226">
        <f>Y226*Source!I81</f>
        <v>4.4159999999999995</v>
      </c>
      <c r="CY226">
        <f>AB226</f>
        <v>12.14</v>
      </c>
      <c r="CZ226">
        <f>AF226</f>
        <v>12.14</v>
      </c>
      <c r="DA226">
        <f>AJ226</f>
        <v>1</v>
      </c>
      <c r="DB226">
        <f>ROUND((ROUND(AT226*CZ226,2)*1.15),2)</f>
        <v>3.35</v>
      </c>
      <c r="DC226">
        <f>ROUND((ROUND(AT226*AG226,2)*1.15),2)</f>
        <v>0</v>
      </c>
    </row>
    <row r="227" spans="1:107" x14ac:dyDescent="0.2">
      <c r="A227">
        <f>ROW(Source!A81)</f>
        <v>81</v>
      </c>
      <c r="B227">
        <v>40125201</v>
      </c>
      <c r="C227">
        <v>40125682</v>
      </c>
      <c r="D227">
        <v>35699267</v>
      </c>
      <c r="E227">
        <v>1</v>
      </c>
      <c r="F227">
        <v>1</v>
      </c>
      <c r="G227">
        <v>1</v>
      </c>
      <c r="H227">
        <v>2</v>
      </c>
      <c r="I227" t="s">
        <v>521</v>
      </c>
      <c r="J227" t="s">
        <v>522</v>
      </c>
      <c r="K227" t="s">
        <v>523</v>
      </c>
      <c r="L227">
        <v>1367</v>
      </c>
      <c r="N227">
        <v>1011</v>
      </c>
      <c r="O227" t="s">
        <v>380</v>
      </c>
      <c r="P227" t="s">
        <v>380</v>
      </c>
      <c r="Q227">
        <v>1</v>
      </c>
      <c r="W227">
        <v>0</v>
      </c>
      <c r="X227">
        <v>864063346</v>
      </c>
      <c r="Y227">
        <v>0.49449999999999994</v>
      </c>
      <c r="AA227">
        <v>0</v>
      </c>
      <c r="AB227">
        <v>10.62</v>
      </c>
      <c r="AC227">
        <v>0</v>
      </c>
      <c r="AD227">
        <v>0</v>
      </c>
      <c r="AE227">
        <v>0</v>
      </c>
      <c r="AF227">
        <v>10.62</v>
      </c>
      <c r="AG227">
        <v>0</v>
      </c>
      <c r="AH227">
        <v>0</v>
      </c>
      <c r="AI227">
        <v>1</v>
      </c>
      <c r="AJ227">
        <v>1</v>
      </c>
      <c r="AK227">
        <v>1</v>
      </c>
      <c r="AL227">
        <v>1</v>
      </c>
      <c r="AN227">
        <v>0</v>
      </c>
      <c r="AO227">
        <v>1</v>
      </c>
      <c r="AP227">
        <v>1</v>
      </c>
      <c r="AQ227">
        <v>0</v>
      </c>
      <c r="AR227">
        <v>0</v>
      </c>
      <c r="AS227" t="s">
        <v>6</v>
      </c>
      <c r="AT227">
        <v>0.43</v>
      </c>
      <c r="AU227" t="s">
        <v>19</v>
      </c>
      <c r="AV227">
        <v>0</v>
      </c>
      <c r="AW227">
        <v>2</v>
      </c>
      <c r="AX227">
        <v>40125689</v>
      </c>
      <c r="AY227">
        <v>1</v>
      </c>
      <c r="AZ227">
        <v>0</v>
      </c>
      <c r="BA227">
        <v>196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CX227">
        <f>Y227*Source!I81</f>
        <v>7.911999999999999</v>
      </c>
      <c r="CY227">
        <f>AB227</f>
        <v>10.62</v>
      </c>
      <c r="CZ227">
        <f>AF227</f>
        <v>10.62</v>
      </c>
      <c r="DA227">
        <f>AJ227</f>
        <v>1</v>
      </c>
      <c r="DB227">
        <f>ROUND((ROUND(AT227*CZ227,2)*1.15),2)</f>
        <v>5.26</v>
      </c>
      <c r="DC227">
        <f>ROUND((ROUND(AT227*AG227,2)*1.15),2)</f>
        <v>0</v>
      </c>
    </row>
    <row r="228" spans="1:107" x14ac:dyDescent="0.2">
      <c r="A228">
        <f>ROW(Source!A81)</f>
        <v>81</v>
      </c>
      <c r="B228">
        <v>40125201</v>
      </c>
      <c r="C228">
        <v>40125682</v>
      </c>
      <c r="D228">
        <v>35691809</v>
      </c>
      <c r="E228">
        <v>66</v>
      </c>
      <c r="F228">
        <v>1</v>
      </c>
      <c r="G228">
        <v>1</v>
      </c>
      <c r="H228">
        <v>3</v>
      </c>
      <c r="I228" t="s">
        <v>370</v>
      </c>
      <c r="J228" t="s">
        <v>6</v>
      </c>
      <c r="K228" t="s">
        <v>371</v>
      </c>
      <c r="L228">
        <v>1374</v>
      </c>
      <c r="N228">
        <v>1013</v>
      </c>
      <c r="O228" t="s">
        <v>372</v>
      </c>
      <c r="P228" t="s">
        <v>372</v>
      </c>
      <c r="Q228">
        <v>1</v>
      </c>
      <c r="W228">
        <v>0</v>
      </c>
      <c r="X228">
        <v>-1731369543</v>
      </c>
      <c r="Y228">
        <v>0.16</v>
      </c>
      <c r="AA228">
        <v>1</v>
      </c>
      <c r="AB228">
        <v>0</v>
      </c>
      <c r="AC228">
        <v>0</v>
      </c>
      <c r="AD228">
        <v>0</v>
      </c>
      <c r="AE228">
        <v>1</v>
      </c>
      <c r="AF228">
        <v>0</v>
      </c>
      <c r="AG228">
        <v>0</v>
      </c>
      <c r="AH228">
        <v>0</v>
      </c>
      <c r="AI228">
        <v>1</v>
      </c>
      <c r="AJ228">
        <v>1</v>
      </c>
      <c r="AK228">
        <v>1</v>
      </c>
      <c r="AL228">
        <v>1</v>
      </c>
      <c r="AN228">
        <v>0</v>
      </c>
      <c r="AO228">
        <v>1</v>
      </c>
      <c r="AP228">
        <v>0</v>
      </c>
      <c r="AQ228">
        <v>0</v>
      </c>
      <c r="AR228">
        <v>0</v>
      </c>
      <c r="AS228" t="s">
        <v>6</v>
      </c>
      <c r="AT228">
        <v>0.16</v>
      </c>
      <c r="AU228" t="s">
        <v>6</v>
      </c>
      <c r="AV228">
        <v>0</v>
      </c>
      <c r="AW228">
        <v>2</v>
      </c>
      <c r="AX228">
        <v>40125690</v>
      </c>
      <c r="AY228">
        <v>1</v>
      </c>
      <c r="AZ228">
        <v>0</v>
      </c>
      <c r="BA228">
        <v>197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CX228">
        <f>Y228*Source!I81</f>
        <v>2.56</v>
      </c>
      <c r="CY228">
        <f>AA228</f>
        <v>1</v>
      </c>
      <c r="CZ228">
        <f>AE228</f>
        <v>1</v>
      </c>
      <c r="DA228">
        <f>AI228</f>
        <v>1</v>
      </c>
      <c r="DB228">
        <f t="shared" ref="DB228:DB239" si="80">ROUND(ROUND(AT228*CZ228,2),2)</f>
        <v>0.16</v>
      </c>
      <c r="DC228">
        <f t="shared" ref="DC228:DC239" si="81">ROUND(ROUND(AT228*AG228,2),2)</f>
        <v>0</v>
      </c>
    </row>
    <row r="229" spans="1:107" x14ac:dyDescent="0.2">
      <c r="A229">
        <f>ROW(Source!A82)</f>
        <v>82</v>
      </c>
      <c r="B229">
        <v>40125201</v>
      </c>
      <c r="C229">
        <v>41361915</v>
      </c>
      <c r="D229">
        <v>35687075</v>
      </c>
      <c r="E229">
        <v>66</v>
      </c>
      <c r="F229">
        <v>1</v>
      </c>
      <c r="G229">
        <v>1</v>
      </c>
      <c r="H229">
        <v>1</v>
      </c>
      <c r="I229" t="s">
        <v>524</v>
      </c>
      <c r="J229" t="s">
        <v>6</v>
      </c>
      <c r="K229" t="s">
        <v>525</v>
      </c>
      <c r="L229">
        <v>1369</v>
      </c>
      <c r="N229">
        <v>1013</v>
      </c>
      <c r="O229" t="s">
        <v>526</v>
      </c>
      <c r="P229" t="s">
        <v>526</v>
      </c>
      <c r="Q229">
        <v>1</v>
      </c>
      <c r="W229">
        <v>0</v>
      </c>
      <c r="X229">
        <v>-66267284</v>
      </c>
      <c r="Y229">
        <v>66</v>
      </c>
      <c r="AA229">
        <v>0</v>
      </c>
      <c r="AB229">
        <v>0</v>
      </c>
      <c r="AC229">
        <v>0</v>
      </c>
      <c r="AD229">
        <v>15.49</v>
      </c>
      <c r="AE229">
        <v>0</v>
      </c>
      <c r="AF229">
        <v>0</v>
      </c>
      <c r="AG229">
        <v>0</v>
      </c>
      <c r="AH229">
        <v>15.49</v>
      </c>
      <c r="AI229">
        <v>1</v>
      </c>
      <c r="AJ229">
        <v>1</v>
      </c>
      <c r="AK229">
        <v>1</v>
      </c>
      <c r="AL229">
        <v>1</v>
      </c>
      <c r="AN229">
        <v>0</v>
      </c>
      <c r="AO229">
        <v>1</v>
      </c>
      <c r="AP229">
        <v>0</v>
      </c>
      <c r="AQ229">
        <v>0</v>
      </c>
      <c r="AR229">
        <v>0</v>
      </c>
      <c r="AS229" t="s">
        <v>6</v>
      </c>
      <c r="AT229">
        <v>66</v>
      </c>
      <c r="AU229" t="s">
        <v>6</v>
      </c>
      <c r="AV229">
        <v>1</v>
      </c>
      <c r="AW229">
        <v>2</v>
      </c>
      <c r="AX229">
        <v>41361930</v>
      </c>
      <c r="AY229">
        <v>1</v>
      </c>
      <c r="AZ229">
        <v>0</v>
      </c>
      <c r="BA229">
        <v>198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CX229">
        <f>Y229*Source!I82</f>
        <v>66</v>
      </c>
      <c r="CY229">
        <f t="shared" ref="CY229:CY239" si="82">AD229</f>
        <v>15.49</v>
      </c>
      <c r="CZ229">
        <f t="shared" ref="CZ229:CZ239" si="83">AH229</f>
        <v>15.49</v>
      </c>
      <c r="DA229">
        <f t="shared" ref="DA229:DA239" si="84">AL229</f>
        <v>1</v>
      </c>
      <c r="DB229">
        <f t="shared" si="80"/>
        <v>1022.34</v>
      </c>
      <c r="DC229">
        <f t="shared" si="81"/>
        <v>0</v>
      </c>
    </row>
    <row r="230" spans="1:107" x14ac:dyDescent="0.2">
      <c r="A230">
        <f>ROW(Source!A82)</f>
        <v>82</v>
      </c>
      <c r="B230">
        <v>40125201</v>
      </c>
      <c r="C230">
        <v>41361915</v>
      </c>
      <c r="D230">
        <v>35687077</v>
      </c>
      <c r="E230">
        <v>66</v>
      </c>
      <c r="F230">
        <v>1</v>
      </c>
      <c r="G230">
        <v>1</v>
      </c>
      <c r="H230">
        <v>1</v>
      </c>
      <c r="I230" t="s">
        <v>527</v>
      </c>
      <c r="J230" t="s">
        <v>6</v>
      </c>
      <c r="K230" t="s">
        <v>528</v>
      </c>
      <c r="L230">
        <v>1369</v>
      </c>
      <c r="N230">
        <v>1013</v>
      </c>
      <c r="O230" t="s">
        <v>526</v>
      </c>
      <c r="P230" t="s">
        <v>526</v>
      </c>
      <c r="Q230">
        <v>1</v>
      </c>
      <c r="W230">
        <v>0</v>
      </c>
      <c r="X230">
        <v>-2140504649</v>
      </c>
      <c r="Y230">
        <v>165</v>
      </c>
      <c r="AA230">
        <v>0</v>
      </c>
      <c r="AB230">
        <v>0</v>
      </c>
      <c r="AC230">
        <v>0</v>
      </c>
      <c r="AD230">
        <v>14.09</v>
      </c>
      <c r="AE230">
        <v>0</v>
      </c>
      <c r="AF230">
        <v>0</v>
      </c>
      <c r="AG230">
        <v>0</v>
      </c>
      <c r="AH230">
        <v>14.09</v>
      </c>
      <c r="AI230">
        <v>1</v>
      </c>
      <c r="AJ230">
        <v>1</v>
      </c>
      <c r="AK230">
        <v>1</v>
      </c>
      <c r="AL230">
        <v>1</v>
      </c>
      <c r="AN230">
        <v>0</v>
      </c>
      <c r="AO230">
        <v>1</v>
      </c>
      <c r="AP230">
        <v>0</v>
      </c>
      <c r="AQ230">
        <v>0</v>
      </c>
      <c r="AR230">
        <v>0</v>
      </c>
      <c r="AS230" t="s">
        <v>6</v>
      </c>
      <c r="AT230">
        <v>165</v>
      </c>
      <c r="AU230" t="s">
        <v>6</v>
      </c>
      <c r="AV230">
        <v>1</v>
      </c>
      <c r="AW230">
        <v>2</v>
      </c>
      <c r="AX230">
        <v>41361931</v>
      </c>
      <c r="AY230">
        <v>1</v>
      </c>
      <c r="AZ230">
        <v>0</v>
      </c>
      <c r="BA230">
        <v>199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CX230">
        <f>Y230*Source!I82</f>
        <v>165</v>
      </c>
      <c r="CY230">
        <f t="shared" si="82"/>
        <v>14.09</v>
      </c>
      <c r="CZ230">
        <f t="shared" si="83"/>
        <v>14.09</v>
      </c>
      <c r="DA230">
        <f t="shared" si="84"/>
        <v>1</v>
      </c>
      <c r="DB230">
        <f t="shared" si="80"/>
        <v>2324.85</v>
      </c>
      <c r="DC230">
        <f t="shared" si="81"/>
        <v>0</v>
      </c>
    </row>
    <row r="231" spans="1:107" x14ac:dyDescent="0.2">
      <c r="A231">
        <f>ROW(Source!A82)</f>
        <v>82</v>
      </c>
      <c r="B231">
        <v>40125201</v>
      </c>
      <c r="C231">
        <v>41361915</v>
      </c>
      <c r="D231">
        <v>35687081</v>
      </c>
      <c r="E231">
        <v>66</v>
      </c>
      <c r="F231">
        <v>1</v>
      </c>
      <c r="G231">
        <v>1</v>
      </c>
      <c r="H231">
        <v>1</v>
      </c>
      <c r="I231" t="s">
        <v>529</v>
      </c>
      <c r="J231" t="s">
        <v>6</v>
      </c>
      <c r="K231" t="s">
        <v>530</v>
      </c>
      <c r="L231">
        <v>1369</v>
      </c>
      <c r="N231">
        <v>1013</v>
      </c>
      <c r="O231" t="s">
        <v>526</v>
      </c>
      <c r="P231" t="s">
        <v>526</v>
      </c>
      <c r="Q231">
        <v>1</v>
      </c>
      <c r="W231">
        <v>0</v>
      </c>
      <c r="X231">
        <v>126826561</v>
      </c>
      <c r="Y231">
        <v>33</v>
      </c>
      <c r="AA231">
        <v>0</v>
      </c>
      <c r="AB231">
        <v>0</v>
      </c>
      <c r="AC231">
        <v>0</v>
      </c>
      <c r="AD231">
        <v>12.69</v>
      </c>
      <c r="AE231">
        <v>0</v>
      </c>
      <c r="AF231">
        <v>0</v>
      </c>
      <c r="AG231">
        <v>0</v>
      </c>
      <c r="AH231">
        <v>12.69</v>
      </c>
      <c r="AI231">
        <v>1</v>
      </c>
      <c r="AJ231">
        <v>1</v>
      </c>
      <c r="AK231">
        <v>1</v>
      </c>
      <c r="AL231">
        <v>1</v>
      </c>
      <c r="AN231">
        <v>0</v>
      </c>
      <c r="AO231">
        <v>1</v>
      </c>
      <c r="AP231">
        <v>0</v>
      </c>
      <c r="AQ231">
        <v>0</v>
      </c>
      <c r="AR231">
        <v>0</v>
      </c>
      <c r="AS231" t="s">
        <v>6</v>
      </c>
      <c r="AT231">
        <v>33</v>
      </c>
      <c r="AU231" t="s">
        <v>6</v>
      </c>
      <c r="AV231">
        <v>1</v>
      </c>
      <c r="AW231">
        <v>2</v>
      </c>
      <c r="AX231">
        <v>41361932</v>
      </c>
      <c r="AY231">
        <v>1</v>
      </c>
      <c r="AZ231">
        <v>0</v>
      </c>
      <c r="BA231">
        <v>200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CX231">
        <f>Y231*Source!I82</f>
        <v>33</v>
      </c>
      <c r="CY231">
        <f t="shared" si="82"/>
        <v>12.69</v>
      </c>
      <c r="CZ231">
        <f t="shared" si="83"/>
        <v>12.69</v>
      </c>
      <c r="DA231">
        <f t="shared" si="84"/>
        <v>1</v>
      </c>
      <c r="DB231">
        <f t="shared" si="80"/>
        <v>418.77</v>
      </c>
      <c r="DC231">
        <f t="shared" si="81"/>
        <v>0</v>
      </c>
    </row>
    <row r="232" spans="1:107" x14ac:dyDescent="0.2">
      <c r="A232">
        <f>ROW(Source!A82)</f>
        <v>82</v>
      </c>
      <c r="B232">
        <v>40125201</v>
      </c>
      <c r="C232">
        <v>41361915</v>
      </c>
      <c r="D232">
        <v>35687086</v>
      </c>
      <c r="E232">
        <v>66</v>
      </c>
      <c r="F232">
        <v>1</v>
      </c>
      <c r="G232">
        <v>1</v>
      </c>
      <c r="H232">
        <v>1</v>
      </c>
      <c r="I232" t="s">
        <v>531</v>
      </c>
      <c r="J232" t="s">
        <v>6</v>
      </c>
      <c r="K232" t="s">
        <v>532</v>
      </c>
      <c r="L232">
        <v>1369</v>
      </c>
      <c r="N232">
        <v>1013</v>
      </c>
      <c r="O232" t="s">
        <v>526</v>
      </c>
      <c r="P232" t="s">
        <v>526</v>
      </c>
      <c r="Q232">
        <v>1</v>
      </c>
      <c r="W232">
        <v>0</v>
      </c>
      <c r="X232">
        <v>1117864519</v>
      </c>
      <c r="Y232">
        <v>66</v>
      </c>
      <c r="AA232">
        <v>0</v>
      </c>
      <c r="AB232">
        <v>0</v>
      </c>
      <c r="AC232">
        <v>0</v>
      </c>
      <c r="AD232">
        <v>16.93</v>
      </c>
      <c r="AE232">
        <v>0</v>
      </c>
      <c r="AF232">
        <v>0</v>
      </c>
      <c r="AG232">
        <v>0</v>
      </c>
      <c r="AH232">
        <v>16.93</v>
      </c>
      <c r="AI232">
        <v>1</v>
      </c>
      <c r="AJ232">
        <v>1</v>
      </c>
      <c r="AK232">
        <v>1</v>
      </c>
      <c r="AL232">
        <v>1</v>
      </c>
      <c r="AN232">
        <v>0</v>
      </c>
      <c r="AO232">
        <v>1</v>
      </c>
      <c r="AP232">
        <v>0</v>
      </c>
      <c r="AQ232">
        <v>0</v>
      </c>
      <c r="AR232">
        <v>0</v>
      </c>
      <c r="AS232" t="s">
        <v>6</v>
      </c>
      <c r="AT232">
        <v>66</v>
      </c>
      <c r="AU232" t="s">
        <v>6</v>
      </c>
      <c r="AV232">
        <v>1</v>
      </c>
      <c r="AW232">
        <v>2</v>
      </c>
      <c r="AX232">
        <v>41361933</v>
      </c>
      <c r="AY232">
        <v>1</v>
      </c>
      <c r="AZ232">
        <v>0</v>
      </c>
      <c r="BA232">
        <v>201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CX232">
        <f>Y232*Source!I82</f>
        <v>66</v>
      </c>
      <c r="CY232">
        <f t="shared" si="82"/>
        <v>16.93</v>
      </c>
      <c r="CZ232">
        <f t="shared" si="83"/>
        <v>16.93</v>
      </c>
      <c r="DA232">
        <f t="shared" si="84"/>
        <v>1</v>
      </c>
      <c r="DB232">
        <f t="shared" si="80"/>
        <v>1117.3800000000001</v>
      </c>
      <c r="DC232">
        <f t="shared" si="81"/>
        <v>0</v>
      </c>
    </row>
    <row r="233" spans="1:107" x14ac:dyDescent="0.2">
      <c r="A233">
        <f>ROW(Source!A83)</f>
        <v>83</v>
      </c>
      <c r="B233">
        <v>40125201</v>
      </c>
      <c r="C233">
        <v>41361920</v>
      </c>
      <c r="D233">
        <v>35687075</v>
      </c>
      <c r="E233">
        <v>66</v>
      </c>
      <c r="F233">
        <v>1</v>
      </c>
      <c r="G233">
        <v>1</v>
      </c>
      <c r="H233">
        <v>1</v>
      </c>
      <c r="I233" t="s">
        <v>524</v>
      </c>
      <c r="J233" t="s">
        <v>6</v>
      </c>
      <c r="K233" t="s">
        <v>525</v>
      </c>
      <c r="L233">
        <v>1369</v>
      </c>
      <c r="N233">
        <v>1013</v>
      </c>
      <c r="O233" t="s">
        <v>526</v>
      </c>
      <c r="P233" t="s">
        <v>526</v>
      </c>
      <c r="Q233">
        <v>1</v>
      </c>
      <c r="W233">
        <v>0</v>
      </c>
      <c r="X233">
        <v>-66267284</v>
      </c>
      <c r="Y233">
        <v>1.5820000000000001</v>
      </c>
      <c r="AA233">
        <v>0</v>
      </c>
      <c r="AB233">
        <v>0</v>
      </c>
      <c r="AC233">
        <v>0</v>
      </c>
      <c r="AD233">
        <v>15.49</v>
      </c>
      <c r="AE233">
        <v>0</v>
      </c>
      <c r="AF233">
        <v>0</v>
      </c>
      <c r="AG233">
        <v>0</v>
      </c>
      <c r="AH233">
        <v>15.49</v>
      </c>
      <c r="AI233">
        <v>1</v>
      </c>
      <c r="AJ233">
        <v>1</v>
      </c>
      <c r="AK233">
        <v>1</v>
      </c>
      <c r="AL233">
        <v>1</v>
      </c>
      <c r="AN233">
        <v>0</v>
      </c>
      <c r="AO233">
        <v>1</v>
      </c>
      <c r="AP233">
        <v>0</v>
      </c>
      <c r="AQ233">
        <v>0</v>
      </c>
      <c r="AR233">
        <v>0</v>
      </c>
      <c r="AS233" t="s">
        <v>6</v>
      </c>
      <c r="AT233">
        <v>1.5820000000000001</v>
      </c>
      <c r="AU233" t="s">
        <v>6</v>
      </c>
      <c r="AV233">
        <v>1</v>
      </c>
      <c r="AW233">
        <v>2</v>
      </c>
      <c r="AX233">
        <v>41361921</v>
      </c>
      <c r="AY233">
        <v>1</v>
      </c>
      <c r="AZ233">
        <v>0</v>
      </c>
      <c r="BA233">
        <v>202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CX233">
        <f>Y233*Source!I83</f>
        <v>26.894000000000002</v>
      </c>
      <c r="CY233">
        <f t="shared" si="82"/>
        <v>15.49</v>
      </c>
      <c r="CZ233">
        <f t="shared" si="83"/>
        <v>15.49</v>
      </c>
      <c r="DA233">
        <f t="shared" si="84"/>
        <v>1</v>
      </c>
      <c r="DB233">
        <f t="shared" si="80"/>
        <v>24.51</v>
      </c>
      <c r="DC233">
        <f t="shared" si="81"/>
        <v>0</v>
      </c>
    </row>
    <row r="234" spans="1:107" x14ac:dyDescent="0.2">
      <c r="A234">
        <f>ROW(Source!A83)</f>
        <v>83</v>
      </c>
      <c r="B234">
        <v>40125201</v>
      </c>
      <c r="C234">
        <v>41361920</v>
      </c>
      <c r="D234">
        <v>35687077</v>
      </c>
      <c r="E234">
        <v>66</v>
      </c>
      <c r="F234">
        <v>1</v>
      </c>
      <c r="G234">
        <v>1</v>
      </c>
      <c r="H234">
        <v>1</v>
      </c>
      <c r="I234" t="s">
        <v>527</v>
      </c>
      <c r="J234" t="s">
        <v>6</v>
      </c>
      <c r="K234" t="s">
        <v>528</v>
      </c>
      <c r="L234">
        <v>1369</v>
      </c>
      <c r="N234">
        <v>1013</v>
      </c>
      <c r="O234" t="s">
        <v>526</v>
      </c>
      <c r="P234" t="s">
        <v>526</v>
      </c>
      <c r="Q234">
        <v>1</v>
      </c>
      <c r="W234">
        <v>0</v>
      </c>
      <c r="X234">
        <v>-2140504649</v>
      </c>
      <c r="Y234">
        <v>3.9550000000000001</v>
      </c>
      <c r="AA234">
        <v>0</v>
      </c>
      <c r="AB234">
        <v>0</v>
      </c>
      <c r="AC234">
        <v>0</v>
      </c>
      <c r="AD234">
        <v>14.09</v>
      </c>
      <c r="AE234">
        <v>0</v>
      </c>
      <c r="AF234">
        <v>0</v>
      </c>
      <c r="AG234">
        <v>0</v>
      </c>
      <c r="AH234">
        <v>14.09</v>
      </c>
      <c r="AI234">
        <v>1</v>
      </c>
      <c r="AJ234">
        <v>1</v>
      </c>
      <c r="AK234">
        <v>1</v>
      </c>
      <c r="AL234">
        <v>1</v>
      </c>
      <c r="AN234">
        <v>0</v>
      </c>
      <c r="AO234">
        <v>1</v>
      </c>
      <c r="AP234">
        <v>0</v>
      </c>
      <c r="AQ234">
        <v>0</v>
      </c>
      <c r="AR234">
        <v>0</v>
      </c>
      <c r="AS234" t="s">
        <v>6</v>
      </c>
      <c r="AT234">
        <v>3.9550000000000001</v>
      </c>
      <c r="AU234" t="s">
        <v>6</v>
      </c>
      <c r="AV234">
        <v>1</v>
      </c>
      <c r="AW234">
        <v>2</v>
      </c>
      <c r="AX234">
        <v>41361922</v>
      </c>
      <c r="AY234">
        <v>1</v>
      </c>
      <c r="AZ234">
        <v>0</v>
      </c>
      <c r="BA234">
        <v>203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CX234">
        <f>Y234*Source!I83</f>
        <v>67.234999999999999</v>
      </c>
      <c r="CY234">
        <f t="shared" si="82"/>
        <v>14.09</v>
      </c>
      <c r="CZ234">
        <f t="shared" si="83"/>
        <v>14.09</v>
      </c>
      <c r="DA234">
        <f t="shared" si="84"/>
        <v>1</v>
      </c>
      <c r="DB234">
        <f t="shared" si="80"/>
        <v>55.73</v>
      </c>
      <c r="DC234">
        <f t="shared" si="81"/>
        <v>0</v>
      </c>
    </row>
    <row r="235" spans="1:107" x14ac:dyDescent="0.2">
      <c r="A235">
        <f>ROW(Source!A83)</f>
        <v>83</v>
      </c>
      <c r="B235">
        <v>40125201</v>
      </c>
      <c r="C235">
        <v>41361920</v>
      </c>
      <c r="D235">
        <v>35687081</v>
      </c>
      <c r="E235">
        <v>66</v>
      </c>
      <c r="F235">
        <v>1</v>
      </c>
      <c r="G235">
        <v>1</v>
      </c>
      <c r="H235">
        <v>1</v>
      </c>
      <c r="I235" t="s">
        <v>529</v>
      </c>
      <c r="J235" t="s">
        <v>6</v>
      </c>
      <c r="K235" t="s">
        <v>530</v>
      </c>
      <c r="L235">
        <v>1369</v>
      </c>
      <c r="N235">
        <v>1013</v>
      </c>
      <c r="O235" t="s">
        <v>526</v>
      </c>
      <c r="P235" t="s">
        <v>526</v>
      </c>
      <c r="Q235">
        <v>1</v>
      </c>
      <c r="W235">
        <v>0</v>
      </c>
      <c r="X235">
        <v>126826561</v>
      </c>
      <c r="Y235">
        <v>0.79100000000000004</v>
      </c>
      <c r="AA235">
        <v>0</v>
      </c>
      <c r="AB235">
        <v>0</v>
      </c>
      <c r="AC235">
        <v>0</v>
      </c>
      <c r="AD235">
        <v>12.69</v>
      </c>
      <c r="AE235">
        <v>0</v>
      </c>
      <c r="AF235">
        <v>0</v>
      </c>
      <c r="AG235">
        <v>0</v>
      </c>
      <c r="AH235">
        <v>12.69</v>
      </c>
      <c r="AI235">
        <v>1</v>
      </c>
      <c r="AJ235">
        <v>1</v>
      </c>
      <c r="AK235">
        <v>1</v>
      </c>
      <c r="AL235">
        <v>1</v>
      </c>
      <c r="AN235">
        <v>0</v>
      </c>
      <c r="AO235">
        <v>1</v>
      </c>
      <c r="AP235">
        <v>0</v>
      </c>
      <c r="AQ235">
        <v>0</v>
      </c>
      <c r="AR235">
        <v>0</v>
      </c>
      <c r="AS235" t="s">
        <v>6</v>
      </c>
      <c r="AT235">
        <v>0.79100000000000004</v>
      </c>
      <c r="AU235" t="s">
        <v>6</v>
      </c>
      <c r="AV235">
        <v>1</v>
      </c>
      <c r="AW235">
        <v>2</v>
      </c>
      <c r="AX235">
        <v>41361923</v>
      </c>
      <c r="AY235">
        <v>1</v>
      </c>
      <c r="AZ235">
        <v>0</v>
      </c>
      <c r="BA235">
        <v>204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CX235">
        <f>Y235*Source!I83</f>
        <v>13.447000000000001</v>
      </c>
      <c r="CY235">
        <f t="shared" si="82"/>
        <v>12.69</v>
      </c>
      <c r="CZ235">
        <f t="shared" si="83"/>
        <v>12.69</v>
      </c>
      <c r="DA235">
        <f t="shared" si="84"/>
        <v>1</v>
      </c>
      <c r="DB235">
        <f t="shared" si="80"/>
        <v>10.039999999999999</v>
      </c>
      <c r="DC235">
        <f t="shared" si="81"/>
        <v>0</v>
      </c>
    </row>
    <row r="236" spans="1:107" x14ac:dyDescent="0.2">
      <c r="A236">
        <f>ROW(Source!A83)</f>
        <v>83</v>
      </c>
      <c r="B236">
        <v>40125201</v>
      </c>
      <c r="C236">
        <v>41361920</v>
      </c>
      <c r="D236">
        <v>35687086</v>
      </c>
      <c r="E236">
        <v>66</v>
      </c>
      <c r="F236">
        <v>1</v>
      </c>
      <c r="G236">
        <v>1</v>
      </c>
      <c r="H236">
        <v>1</v>
      </c>
      <c r="I236" t="s">
        <v>531</v>
      </c>
      <c r="J236" t="s">
        <v>6</v>
      </c>
      <c r="K236" t="s">
        <v>532</v>
      </c>
      <c r="L236">
        <v>1369</v>
      </c>
      <c r="N236">
        <v>1013</v>
      </c>
      <c r="O236" t="s">
        <v>526</v>
      </c>
      <c r="P236" t="s">
        <v>526</v>
      </c>
      <c r="Q236">
        <v>1</v>
      </c>
      <c r="W236">
        <v>0</v>
      </c>
      <c r="X236">
        <v>1117864519</v>
      </c>
      <c r="Y236">
        <v>1.5820000000000001</v>
      </c>
      <c r="AA236">
        <v>0</v>
      </c>
      <c r="AB236">
        <v>0</v>
      </c>
      <c r="AC236">
        <v>0</v>
      </c>
      <c r="AD236">
        <v>16.93</v>
      </c>
      <c r="AE236">
        <v>0</v>
      </c>
      <c r="AF236">
        <v>0</v>
      </c>
      <c r="AG236">
        <v>0</v>
      </c>
      <c r="AH236">
        <v>16.93</v>
      </c>
      <c r="AI236">
        <v>1</v>
      </c>
      <c r="AJ236">
        <v>1</v>
      </c>
      <c r="AK236">
        <v>1</v>
      </c>
      <c r="AL236">
        <v>1</v>
      </c>
      <c r="AN236">
        <v>0</v>
      </c>
      <c r="AO236">
        <v>1</v>
      </c>
      <c r="AP236">
        <v>0</v>
      </c>
      <c r="AQ236">
        <v>0</v>
      </c>
      <c r="AR236">
        <v>0</v>
      </c>
      <c r="AS236" t="s">
        <v>6</v>
      </c>
      <c r="AT236">
        <v>1.5820000000000001</v>
      </c>
      <c r="AU236" t="s">
        <v>6</v>
      </c>
      <c r="AV236">
        <v>1</v>
      </c>
      <c r="AW236">
        <v>2</v>
      </c>
      <c r="AX236">
        <v>41361924</v>
      </c>
      <c r="AY236">
        <v>1</v>
      </c>
      <c r="AZ236">
        <v>0</v>
      </c>
      <c r="BA236">
        <v>205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CX236">
        <f>Y236*Source!I83</f>
        <v>26.894000000000002</v>
      </c>
      <c r="CY236">
        <f t="shared" si="82"/>
        <v>16.93</v>
      </c>
      <c r="CZ236">
        <f t="shared" si="83"/>
        <v>16.93</v>
      </c>
      <c r="DA236">
        <f t="shared" si="84"/>
        <v>1</v>
      </c>
      <c r="DB236">
        <f t="shared" si="80"/>
        <v>26.78</v>
      </c>
      <c r="DC236">
        <f t="shared" si="81"/>
        <v>0</v>
      </c>
    </row>
    <row r="237" spans="1:107" x14ac:dyDescent="0.2">
      <c r="A237">
        <f>ROW(Source!A84)</f>
        <v>84</v>
      </c>
      <c r="B237">
        <v>40125201</v>
      </c>
      <c r="C237">
        <v>41361934</v>
      </c>
      <c r="D237">
        <v>35687075</v>
      </c>
      <c r="E237">
        <v>66</v>
      </c>
      <c r="F237">
        <v>1</v>
      </c>
      <c r="G237">
        <v>1</v>
      </c>
      <c r="H237">
        <v>1</v>
      </c>
      <c r="I237" t="s">
        <v>524</v>
      </c>
      <c r="J237" t="s">
        <v>6</v>
      </c>
      <c r="K237" t="s">
        <v>525</v>
      </c>
      <c r="L237">
        <v>1369</v>
      </c>
      <c r="N237">
        <v>1013</v>
      </c>
      <c r="O237" t="s">
        <v>526</v>
      </c>
      <c r="P237" t="s">
        <v>526</v>
      </c>
      <c r="Q237">
        <v>1</v>
      </c>
      <c r="W237">
        <v>0</v>
      </c>
      <c r="X237">
        <v>-66267284</v>
      </c>
      <c r="Y237">
        <v>0.8</v>
      </c>
      <c r="AA237">
        <v>0</v>
      </c>
      <c r="AB237">
        <v>0</v>
      </c>
      <c r="AC237">
        <v>0</v>
      </c>
      <c r="AD237">
        <v>15.49</v>
      </c>
      <c r="AE237">
        <v>0</v>
      </c>
      <c r="AF237">
        <v>0</v>
      </c>
      <c r="AG237">
        <v>0</v>
      </c>
      <c r="AH237">
        <v>15.49</v>
      </c>
      <c r="AI237">
        <v>1</v>
      </c>
      <c r="AJ237">
        <v>1</v>
      </c>
      <c r="AK237">
        <v>1</v>
      </c>
      <c r="AL237">
        <v>1</v>
      </c>
      <c r="AN237">
        <v>0</v>
      </c>
      <c r="AO237">
        <v>1</v>
      </c>
      <c r="AP237">
        <v>0</v>
      </c>
      <c r="AQ237">
        <v>0</v>
      </c>
      <c r="AR237">
        <v>0</v>
      </c>
      <c r="AS237" t="s">
        <v>6</v>
      </c>
      <c r="AT237">
        <v>0.8</v>
      </c>
      <c r="AU237" t="s">
        <v>6</v>
      </c>
      <c r="AV237">
        <v>1</v>
      </c>
      <c r="AW237">
        <v>2</v>
      </c>
      <c r="AX237">
        <v>41361935</v>
      </c>
      <c r="AY237">
        <v>1</v>
      </c>
      <c r="AZ237">
        <v>0</v>
      </c>
      <c r="BA237">
        <v>206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CX237">
        <f>Y237*Source!I84</f>
        <v>33.6</v>
      </c>
      <c r="CY237">
        <f t="shared" si="82"/>
        <v>15.49</v>
      </c>
      <c r="CZ237">
        <f t="shared" si="83"/>
        <v>15.49</v>
      </c>
      <c r="DA237">
        <f t="shared" si="84"/>
        <v>1</v>
      </c>
      <c r="DB237">
        <f t="shared" si="80"/>
        <v>12.39</v>
      </c>
      <c r="DC237">
        <f t="shared" si="81"/>
        <v>0</v>
      </c>
    </row>
    <row r="238" spans="1:107" x14ac:dyDescent="0.2">
      <c r="A238">
        <f>ROW(Source!A84)</f>
        <v>84</v>
      </c>
      <c r="B238">
        <v>40125201</v>
      </c>
      <c r="C238">
        <v>41361934</v>
      </c>
      <c r="D238">
        <v>35687077</v>
      </c>
      <c r="E238">
        <v>66</v>
      </c>
      <c r="F238">
        <v>1</v>
      </c>
      <c r="G238">
        <v>1</v>
      </c>
      <c r="H238">
        <v>1</v>
      </c>
      <c r="I238" t="s">
        <v>527</v>
      </c>
      <c r="J238" t="s">
        <v>6</v>
      </c>
      <c r="K238" t="s">
        <v>528</v>
      </c>
      <c r="L238">
        <v>1369</v>
      </c>
      <c r="N238">
        <v>1013</v>
      </c>
      <c r="O238" t="s">
        <v>526</v>
      </c>
      <c r="P238" t="s">
        <v>526</v>
      </c>
      <c r="Q238">
        <v>1</v>
      </c>
      <c r="W238">
        <v>0</v>
      </c>
      <c r="X238">
        <v>-2140504649</v>
      </c>
      <c r="Y238">
        <v>0.67</v>
      </c>
      <c r="AA238">
        <v>0</v>
      </c>
      <c r="AB238">
        <v>0</v>
      </c>
      <c r="AC238">
        <v>0</v>
      </c>
      <c r="AD238">
        <v>14.09</v>
      </c>
      <c r="AE238">
        <v>0</v>
      </c>
      <c r="AF238">
        <v>0</v>
      </c>
      <c r="AG238">
        <v>0</v>
      </c>
      <c r="AH238">
        <v>14.09</v>
      </c>
      <c r="AI238">
        <v>1</v>
      </c>
      <c r="AJ238">
        <v>1</v>
      </c>
      <c r="AK238">
        <v>1</v>
      </c>
      <c r="AL238">
        <v>1</v>
      </c>
      <c r="AN238">
        <v>0</v>
      </c>
      <c r="AO238">
        <v>1</v>
      </c>
      <c r="AP238">
        <v>0</v>
      </c>
      <c r="AQ238">
        <v>0</v>
      </c>
      <c r="AR238">
        <v>0</v>
      </c>
      <c r="AS238" t="s">
        <v>6</v>
      </c>
      <c r="AT238">
        <v>0.67</v>
      </c>
      <c r="AU238" t="s">
        <v>6</v>
      </c>
      <c r="AV238">
        <v>1</v>
      </c>
      <c r="AW238">
        <v>2</v>
      </c>
      <c r="AX238">
        <v>41361936</v>
      </c>
      <c r="AY238">
        <v>1</v>
      </c>
      <c r="AZ238">
        <v>0</v>
      </c>
      <c r="BA238">
        <v>207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CX238">
        <f>Y238*Source!I84</f>
        <v>28.14</v>
      </c>
      <c r="CY238">
        <f t="shared" si="82"/>
        <v>14.09</v>
      </c>
      <c r="CZ238">
        <f t="shared" si="83"/>
        <v>14.09</v>
      </c>
      <c r="DA238">
        <f t="shared" si="84"/>
        <v>1</v>
      </c>
      <c r="DB238">
        <f t="shared" si="80"/>
        <v>9.44</v>
      </c>
      <c r="DC238">
        <f t="shared" si="81"/>
        <v>0</v>
      </c>
    </row>
    <row r="239" spans="1:107" x14ac:dyDescent="0.2">
      <c r="A239">
        <f>ROW(Source!A84)</f>
        <v>84</v>
      </c>
      <c r="B239">
        <v>40125201</v>
      </c>
      <c r="C239">
        <v>41361934</v>
      </c>
      <c r="D239">
        <v>35687086</v>
      </c>
      <c r="E239">
        <v>66</v>
      </c>
      <c r="F239">
        <v>1</v>
      </c>
      <c r="G239">
        <v>1</v>
      </c>
      <c r="H239">
        <v>1</v>
      </c>
      <c r="I239" t="s">
        <v>531</v>
      </c>
      <c r="J239" t="s">
        <v>6</v>
      </c>
      <c r="K239" t="s">
        <v>532</v>
      </c>
      <c r="L239">
        <v>1369</v>
      </c>
      <c r="N239">
        <v>1013</v>
      </c>
      <c r="O239" t="s">
        <v>526</v>
      </c>
      <c r="P239" t="s">
        <v>526</v>
      </c>
      <c r="Q239">
        <v>1</v>
      </c>
      <c r="W239">
        <v>0</v>
      </c>
      <c r="X239">
        <v>1117864519</v>
      </c>
      <c r="Y239">
        <v>1.02</v>
      </c>
      <c r="AA239">
        <v>0</v>
      </c>
      <c r="AB239">
        <v>0</v>
      </c>
      <c r="AC239">
        <v>0</v>
      </c>
      <c r="AD239">
        <v>16.93</v>
      </c>
      <c r="AE239">
        <v>0</v>
      </c>
      <c r="AF239">
        <v>0</v>
      </c>
      <c r="AG239">
        <v>0</v>
      </c>
      <c r="AH239">
        <v>16.93</v>
      </c>
      <c r="AI239">
        <v>1</v>
      </c>
      <c r="AJ239">
        <v>1</v>
      </c>
      <c r="AK239">
        <v>1</v>
      </c>
      <c r="AL239">
        <v>1</v>
      </c>
      <c r="AN239">
        <v>0</v>
      </c>
      <c r="AO239">
        <v>1</v>
      </c>
      <c r="AP239">
        <v>0</v>
      </c>
      <c r="AQ239">
        <v>0</v>
      </c>
      <c r="AR239">
        <v>0</v>
      </c>
      <c r="AS239" t="s">
        <v>6</v>
      </c>
      <c r="AT239">
        <v>1.02</v>
      </c>
      <c r="AU239" t="s">
        <v>6</v>
      </c>
      <c r="AV239">
        <v>1</v>
      </c>
      <c r="AW239">
        <v>2</v>
      </c>
      <c r="AX239">
        <v>41361937</v>
      </c>
      <c r="AY239">
        <v>1</v>
      </c>
      <c r="AZ239">
        <v>0</v>
      </c>
      <c r="BA239">
        <v>208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CX239">
        <f>Y239*Source!I84</f>
        <v>42.84</v>
      </c>
      <c r="CY239">
        <f t="shared" si="82"/>
        <v>16.93</v>
      </c>
      <c r="CZ239">
        <f t="shared" si="83"/>
        <v>16.93</v>
      </c>
      <c r="DA239">
        <f t="shared" si="84"/>
        <v>1</v>
      </c>
      <c r="DB239">
        <f t="shared" si="80"/>
        <v>17.27</v>
      </c>
      <c r="DC239">
        <f t="shared" si="81"/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40125274</v>
      </c>
      <c r="C1">
        <v>40125266</v>
      </c>
      <c r="D1">
        <v>35686905</v>
      </c>
      <c r="E1">
        <v>66</v>
      </c>
      <c r="F1">
        <v>1</v>
      </c>
      <c r="G1">
        <v>1</v>
      </c>
      <c r="H1">
        <v>1</v>
      </c>
      <c r="I1" t="s">
        <v>353</v>
      </c>
      <c r="J1" t="s">
        <v>6</v>
      </c>
      <c r="K1" t="s">
        <v>354</v>
      </c>
      <c r="L1">
        <v>1191</v>
      </c>
      <c r="N1">
        <v>1013</v>
      </c>
      <c r="O1" t="s">
        <v>355</v>
      </c>
      <c r="P1" t="s">
        <v>355</v>
      </c>
      <c r="Q1">
        <v>1</v>
      </c>
      <c r="X1">
        <v>1.2</v>
      </c>
      <c r="Y1">
        <v>0</v>
      </c>
      <c r="Z1">
        <v>0</v>
      </c>
      <c r="AA1">
        <v>0</v>
      </c>
      <c r="AB1">
        <v>10.210000000000001</v>
      </c>
      <c r="AC1">
        <v>0</v>
      </c>
      <c r="AD1">
        <v>1</v>
      </c>
      <c r="AE1">
        <v>1</v>
      </c>
      <c r="AF1" t="s">
        <v>19</v>
      </c>
      <c r="AG1">
        <v>1.38</v>
      </c>
      <c r="AH1">
        <v>2</v>
      </c>
      <c r="AI1">
        <v>40125267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40125275</v>
      </c>
      <c r="C2">
        <v>40125266</v>
      </c>
      <c r="D2">
        <v>35703098</v>
      </c>
      <c r="E2">
        <v>1</v>
      </c>
      <c r="F2">
        <v>1</v>
      </c>
      <c r="G2">
        <v>1</v>
      </c>
      <c r="H2">
        <v>3</v>
      </c>
      <c r="I2" t="s">
        <v>356</v>
      </c>
      <c r="J2" t="s">
        <v>357</v>
      </c>
      <c r="K2" t="s">
        <v>358</v>
      </c>
      <c r="L2">
        <v>1346</v>
      </c>
      <c r="N2">
        <v>1009</v>
      </c>
      <c r="O2" t="s">
        <v>359</v>
      </c>
      <c r="P2" t="s">
        <v>359</v>
      </c>
      <c r="Q2">
        <v>1</v>
      </c>
      <c r="X2">
        <v>1E-3</v>
      </c>
      <c r="Y2">
        <v>27.74</v>
      </c>
      <c r="Z2">
        <v>0</v>
      </c>
      <c r="AA2">
        <v>0</v>
      </c>
      <c r="AB2">
        <v>0</v>
      </c>
      <c r="AC2">
        <v>0</v>
      </c>
      <c r="AD2">
        <v>1</v>
      </c>
      <c r="AE2">
        <v>0</v>
      </c>
      <c r="AF2" t="s">
        <v>6</v>
      </c>
      <c r="AG2">
        <v>1E-3</v>
      </c>
      <c r="AH2">
        <v>2</v>
      </c>
      <c r="AI2">
        <v>40125268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40125276</v>
      </c>
      <c r="C3">
        <v>40125266</v>
      </c>
      <c r="D3">
        <v>35706849</v>
      </c>
      <c r="E3">
        <v>1</v>
      </c>
      <c r="F3">
        <v>1</v>
      </c>
      <c r="G3">
        <v>1</v>
      </c>
      <c r="H3">
        <v>3</v>
      </c>
      <c r="I3" t="s">
        <v>360</v>
      </c>
      <c r="J3" t="s">
        <v>361</v>
      </c>
      <c r="K3" t="s">
        <v>362</v>
      </c>
      <c r="L3">
        <v>1425</v>
      </c>
      <c r="N3">
        <v>1013</v>
      </c>
      <c r="O3" t="s">
        <v>363</v>
      </c>
      <c r="P3" t="s">
        <v>363</v>
      </c>
      <c r="Q3">
        <v>1</v>
      </c>
      <c r="X3">
        <v>0.03</v>
      </c>
      <c r="Y3">
        <v>83</v>
      </c>
      <c r="Z3">
        <v>0</v>
      </c>
      <c r="AA3">
        <v>0</v>
      </c>
      <c r="AB3">
        <v>0</v>
      </c>
      <c r="AC3">
        <v>0</v>
      </c>
      <c r="AD3">
        <v>1</v>
      </c>
      <c r="AE3">
        <v>0</v>
      </c>
      <c r="AF3" t="s">
        <v>6</v>
      </c>
      <c r="AG3">
        <v>0.03</v>
      </c>
      <c r="AH3">
        <v>2</v>
      </c>
      <c r="AI3">
        <v>40125269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40125277</v>
      </c>
      <c r="C4">
        <v>40125266</v>
      </c>
      <c r="D4">
        <v>35708865</v>
      </c>
      <c r="E4">
        <v>1</v>
      </c>
      <c r="F4">
        <v>1</v>
      </c>
      <c r="G4">
        <v>1</v>
      </c>
      <c r="H4">
        <v>3</v>
      </c>
      <c r="I4" t="s">
        <v>364</v>
      </c>
      <c r="J4" t="s">
        <v>365</v>
      </c>
      <c r="K4" t="s">
        <v>366</v>
      </c>
      <c r="L4">
        <v>1348</v>
      </c>
      <c r="N4">
        <v>1009</v>
      </c>
      <c r="O4" t="s">
        <v>149</v>
      </c>
      <c r="P4" t="s">
        <v>149</v>
      </c>
      <c r="Q4">
        <v>1000</v>
      </c>
      <c r="X4">
        <v>2.0000000000000002E-5</v>
      </c>
      <c r="Y4">
        <v>729.98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6</v>
      </c>
      <c r="AG4">
        <v>2.0000000000000002E-5</v>
      </c>
      <c r="AH4">
        <v>2</v>
      </c>
      <c r="AI4">
        <v>40125270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40125278</v>
      </c>
      <c r="C5">
        <v>40125266</v>
      </c>
      <c r="D5">
        <v>35727101</v>
      </c>
      <c r="E5">
        <v>1</v>
      </c>
      <c r="F5">
        <v>1</v>
      </c>
      <c r="G5">
        <v>1</v>
      </c>
      <c r="H5">
        <v>3</v>
      </c>
      <c r="I5" t="s">
        <v>367</v>
      </c>
      <c r="J5" t="s">
        <v>368</v>
      </c>
      <c r="K5" t="s">
        <v>369</v>
      </c>
      <c r="L5">
        <v>1348</v>
      </c>
      <c r="N5">
        <v>1009</v>
      </c>
      <c r="O5" t="s">
        <v>149</v>
      </c>
      <c r="P5" t="s">
        <v>149</v>
      </c>
      <c r="Q5">
        <v>1000</v>
      </c>
      <c r="X5">
        <v>1.0000000000000001E-5</v>
      </c>
      <c r="Y5">
        <v>65750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6</v>
      </c>
      <c r="AG5">
        <v>1.0000000000000001E-5</v>
      </c>
      <c r="AH5">
        <v>2</v>
      </c>
      <c r="AI5">
        <v>40125271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ROW(Source!A24)</f>
        <v>24</v>
      </c>
      <c r="B6">
        <v>40125279</v>
      </c>
      <c r="C6">
        <v>40125266</v>
      </c>
      <c r="D6">
        <v>35691809</v>
      </c>
      <c r="E6">
        <v>66</v>
      </c>
      <c r="F6">
        <v>1</v>
      </c>
      <c r="G6">
        <v>1</v>
      </c>
      <c r="H6">
        <v>3</v>
      </c>
      <c r="I6" t="s">
        <v>370</v>
      </c>
      <c r="J6" t="s">
        <v>6</v>
      </c>
      <c r="K6" t="s">
        <v>371</v>
      </c>
      <c r="L6">
        <v>1374</v>
      </c>
      <c r="N6">
        <v>1013</v>
      </c>
      <c r="O6" t="s">
        <v>372</v>
      </c>
      <c r="P6" t="s">
        <v>372</v>
      </c>
      <c r="Q6">
        <v>1</v>
      </c>
      <c r="X6">
        <v>0.24</v>
      </c>
      <c r="Y6">
        <v>1</v>
      </c>
      <c r="Z6">
        <v>0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6</v>
      </c>
      <c r="AG6">
        <v>0.24</v>
      </c>
      <c r="AH6">
        <v>2</v>
      </c>
      <c r="AI6">
        <v>40125272</v>
      </c>
      <c r="AJ6">
        <v>7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ROW(Source!A26)</f>
        <v>26</v>
      </c>
      <c r="B7">
        <v>40125289</v>
      </c>
      <c r="C7">
        <v>40125281</v>
      </c>
      <c r="D7">
        <v>35686905</v>
      </c>
      <c r="E7">
        <v>66</v>
      </c>
      <c r="F7">
        <v>1</v>
      </c>
      <c r="G7">
        <v>1</v>
      </c>
      <c r="H7">
        <v>1</v>
      </c>
      <c r="I7" t="s">
        <v>353</v>
      </c>
      <c r="J7" t="s">
        <v>6</v>
      </c>
      <c r="K7" t="s">
        <v>354</v>
      </c>
      <c r="L7">
        <v>1191</v>
      </c>
      <c r="N7">
        <v>1013</v>
      </c>
      <c r="O7" t="s">
        <v>355</v>
      </c>
      <c r="P7" t="s">
        <v>355</v>
      </c>
      <c r="Q7">
        <v>1</v>
      </c>
      <c r="X7">
        <v>1.2</v>
      </c>
      <c r="Y7">
        <v>0</v>
      </c>
      <c r="Z7">
        <v>0</v>
      </c>
      <c r="AA7">
        <v>0</v>
      </c>
      <c r="AB7">
        <v>10.210000000000001</v>
      </c>
      <c r="AC7">
        <v>0</v>
      </c>
      <c r="AD7">
        <v>1</v>
      </c>
      <c r="AE7">
        <v>1</v>
      </c>
      <c r="AF7" t="s">
        <v>19</v>
      </c>
      <c r="AG7">
        <v>1.38</v>
      </c>
      <c r="AH7">
        <v>2</v>
      </c>
      <c r="AI7">
        <v>40125284</v>
      </c>
      <c r="AJ7">
        <v>8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ROW(Source!A26)</f>
        <v>26</v>
      </c>
      <c r="B8">
        <v>40125290</v>
      </c>
      <c r="C8">
        <v>40125281</v>
      </c>
      <c r="D8">
        <v>35703098</v>
      </c>
      <c r="E8">
        <v>1</v>
      </c>
      <c r="F8">
        <v>1</v>
      </c>
      <c r="G8">
        <v>1</v>
      </c>
      <c r="H8">
        <v>3</v>
      </c>
      <c r="I8" t="s">
        <v>356</v>
      </c>
      <c r="J8" t="s">
        <v>357</v>
      </c>
      <c r="K8" t="s">
        <v>358</v>
      </c>
      <c r="L8">
        <v>1346</v>
      </c>
      <c r="N8">
        <v>1009</v>
      </c>
      <c r="O8" t="s">
        <v>359</v>
      </c>
      <c r="P8" t="s">
        <v>359</v>
      </c>
      <c r="Q8">
        <v>1</v>
      </c>
      <c r="X8">
        <v>1E-3</v>
      </c>
      <c r="Y8">
        <v>27.74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6</v>
      </c>
      <c r="AG8">
        <v>1E-3</v>
      </c>
      <c r="AH8">
        <v>2</v>
      </c>
      <c r="AI8">
        <v>40125285</v>
      </c>
      <c r="AJ8">
        <v>9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ROW(Source!A26)</f>
        <v>26</v>
      </c>
      <c r="B9">
        <v>40125291</v>
      </c>
      <c r="C9">
        <v>40125281</v>
      </c>
      <c r="D9">
        <v>35706849</v>
      </c>
      <c r="E9">
        <v>1</v>
      </c>
      <c r="F9">
        <v>1</v>
      </c>
      <c r="G9">
        <v>1</v>
      </c>
      <c r="H9">
        <v>3</v>
      </c>
      <c r="I9" t="s">
        <v>360</v>
      </c>
      <c r="J9" t="s">
        <v>361</v>
      </c>
      <c r="K9" t="s">
        <v>362</v>
      </c>
      <c r="L9">
        <v>1425</v>
      </c>
      <c r="N9">
        <v>1013</v>
      </c>
      <c r="O9" t="s">
        <v>363</v>
      </c>
      <c r="P9" t="s">
        <v>363</v>
      </c>
      <c r="Q9">
        <v>1</v>
      </c>
      <c r="X9">
        <v>0.03</v>
      </c>
      <c r="Y9">
        <v>83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6</v>
      </c>
      <c r="AG9">
        <v>0.03</v>
      </c>
      <c r="AH9">
        <v>2</v>
      </c>
      <c r="AI9">
        <v>40125286</v>
      </c>
      <c r="AJ9">
        <v>10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ROW(Source!A26)</f>
        <v>26</v>
      </c>
      <c r="B10">
        <v>40125292</v>
      </c>
      <c r="C10">
        <v>40125281</v>
      </c>
      <c r="D10">
        <v>35708865</v>
      </c>
      <c r="E10">
        <v>1</v>
      </c>
      <c r="F10">
        <v>1</v>
      </c>
      <c r="G10">
        <v>1</v>
      </c>
      <c r="H10">
        <v>3</v>
      </c>
      <c r="I10" t="s">
        <v>364</v>
      </c>
      <c r="J10" t="s">
        <v>365</v>
      </c>
      <c r="K10" t="s">
        <v>366</v>
      </c>
      <c r="L10">
        <v>1348</v>
      </c>
      <c r="N10">
        <v>1009</v>
      </c>
      <c r="O10" t="s">
        <v>149</v>
      </c>
      <c r="P10" t="s">
        <v>149</v>
      </c>
      <c r="Q10">
        <v>1000</v>
      </c>
      <c r="X10">
        <v>2.0000000000000002E-5</v>
      </c>
      <c r="Y10">
        <v>729.98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6</v>
      </c>
      <c r="AG10">
        <v>2.0000000000000002E-5</v>
      </c>
      <c r="AH10">
        <v>2</v>
      </c>
      <c r="AI10">
        <v>40125287</v>
      </c>
      <c r="AJ10">
        <v>11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ROW(Source!A26)</f>
        <v>26</v>
      </c>
      <c r="B11">
        <v>40125293</v>
      </c>
      <c r="C11">
        <v>40125281</v>
      </c>
      <c r="D11">
        <v>35727101</v>
      </c>
      <c r="E11">
        <v>1</v>
      </c>
      <c r="F11">
        <v>1</v>
      </c>
      <c r="G11">
        <v>1</v>
      </c>
      <c r="H11">
        <v>3</v>
      </c>
      <c r="I11" t="s">
        <v>367</v>
      </c>
      <c r="J11" t="s">
        <v>368</v>
      </c>
      <c r="K11" t="s">
        <v>369</v>
      </c>
      <c r="L11">
        <v>1348</v>
      </c>
      <c r="N11">
        <v>1009</v>
      </c>
      <c r="O11" t="s">
        <v>149</v>
      </c>
      <c r="P11" t="s">
        <v>149</v>
      </c>
      <c r="Q11">
        <v>1000</v>
      </c>
      <c r="X11">
        <v>1.0000000000000001E-5</v>
      </c>
      <c r="Y11">
        <v>65750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6</v>
      </c>
      <c r="AG11">
        <v>1.0000000000000001E-5</v>
      </c>
      <c r="AH11">
        <v>2</v>
      </c>
      <c r="AI11">
        <v>40125288</v>
      </c>
      <c r="AJ11">
        <v>12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ROW(Source!A26)</f>
        <v>26</v>
      </c>
      <c r="B12">
        <v>40125294</v>
      </c>
      <c r="C12">
        <v>40125281</v>
      </c>
      <c r="D12">
        <v>35691809</v>
      </c>
      <c r="E12">
        <v>66</v>
      </c>
      <c r="F12">
        <v>1</v>
      </c>
      <c r="G12">
        <v>1</v>
      </c>
      <c r="H12">
        <v>3</v>
      </c>
      <c r="I12" t="s">
        <v>370</v>
      </c>
      <c r="J12" t="s">
        <v>6</v>
      </c>
      <c r="K12" t="s">
        <v>371</v>
      </c>
      <c r="L12">
        <v>1374</v>
      </c>
      <c r="N12">
        <v>1013</v>
      </c>
      <c r="O12" t="s">
        <v>372</v>
      </c>
      <c r="P12" t="s">
        <v>372</v>
      </c>
      <c r="Q12">
        <v>1</v>
      </c>
      <c r="X12">
        <v>0.24</v>
      </c>
      <c r="Y12">
        <v>1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6</v>
      </c>
      <c r="AG12">
        <v>0.24</v>
      </c>
      <c r="AH12">
        <v>2</v>
      </c>
      <c r="AI12">
        <v>40125282</v>
      </c>
      <c r="AJ12">
        <v>13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ROW(Source!A28)</f>
        <v>28</v>
      </c>
      <c r="B13">
        <v>40125304</v>
      </c>
      <c r="C13">
        <v>40125296</v>
      </c>
      <c r="D13">
        <v>35686905</v>
      </c>
      <c r="E13">
        <v>66</v>
      </c>
      <c r="F13">
        <v>1</v>
      </c>
      <c r="G13">
        <v>1</v>
      </c>
      <c r="H13">
        <v>1</v>
      </c>
      <c r="I13" t="s">
        <v>353</v>
      </c>
      <c r="J13" t="s">
        <v>6</v>
      </c>
      <c r="K13" t="s">
        <v>354</v>
      </c>
      <c r="L13">
        <v>1191</v>
      </c>
      <c r="N13">
        <v>1013</v>
      </c>
      <c r="O13" t="s">
        <v>355</v>
      </c>
      <c r="P13" t="s">
        <v>355</v>
      </c>
      <c r="Q13">
        <v>1</v>
      </c>
      <c r="X13">
        <v>1.2</v>
      </c>
      <c r="Y13">
        <v>0</v>
      </c>
      <c r="Z13">
        <v>0</v>
      </c>
      <c r="AA13">
        <v>0</v>
      </c>
      <c r="AB13">
        <v>10.210000000000001</v>
      </c>
      <c r="AC13">
        <v>0</v>
      </c>
      <c r="AD13">
        <v>1</v>
      </c>
      <c r="AE13">
        <v>1</v>
      </c>
      <c r="AF13" t="s">
        <v>19</v>
      </c>
      <c r="AG13">
        <v>1.38</v>
      </c>
      <c r="AH13">
        <v>2</v>
      </c>
      <c r="AI13">
        <v>40125297</v>
      </c>
      <c r="AJ13">
        <v>15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ROW(Source!A28)</f>
        <v>28</v>
      </c>
      <c r="B14">
        <v>40125305</v>
      </c>
      <c r="C14">
        <v>40125296</v>
      </c>
      <c r="D14">
        <v>35703098</v>
      </c>
      <c r="E14">
        <v>1</v>
      </c>
      <c r="F14">
        <v>1</v>
      </c>
      <c r="G14">
        <v>1</v>
      </c>
      <c r="H14">
        <v>3</v>
      </c>
      <c r="I14" t="s">
        <v>356</v>
      </c>
      <c r="J14" t="s">
        <v>357</v>
      </c>
      <c r="K14" t="s">
        <v>358</v>
      </c>
      <c r="L14">
        <v>1346</v>
      </c>
      <c r="N14">
        <v>1009</v>
      </c>
      <c r="O14" t="s">
        <v>359</v>
      </c>
      <c r="P14" t="s">
        <v>359</v>
      </c>
      <c r="Q14">
        <v>1</v>
      </c>
      <c r="X14">
        <v>1E-3</v>
      </c>
      <c r="Y14">
        <v>27.74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6</v>
      </c>
      <c r="AG14">
        <v>1E-3</v>
      </c>
      <c r="AH14">
        <v>2</v>
      </c>
      <c r="AI14">
        <v>40125298</v>
      </c>
      <c r="AJ14">
        <v>16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ROW(Source!A28)</f>
        <v>28</v>
      </c>
      <c r="B15">
        <v>40125306</v>
      </c>
      <c r="C15">
        <v>40125296</v>
      </c>
      <c r="D15">
        <v>35706849</v>
      </c>
      <c r="E15">
        <v>1</v>
      </c>
      <c r="F15">
        <v>1</v>
      </c>
      <c r="G15">
        <v>1</v>
      </c>
      <c r="H15">
        <v>3</v>
      </c>
      <c r="I15" t="s">
        <v>360</v>
      </c>
      <c r="J15" t="s">
        <v>361</v>
      </c>
      <c r="K15" t="s">
        <v>362</v>
      </c>
      <c r="L15">
        <v>1425</v>
      </c>
      <c r="N15">
        <v>1013</v>
      </c>
      <c r="O15" t="s">
        <v>363</v>
      </c>
      <c r="P15" t="s">
        <v>363</v>
      </c>
      <c r="Q15">
        <v>1</v>
      </c>
      <c r="X15">
        <v>0.03</v>
      </c>
      <c r="Y15">
        <v>83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6</v>
      </c>
      <c r="AG15">
        <v>0.03</v>
      </c>
      <c r="AH15">
        <v>2</v>
      </c>
      <c r="AI15">
        <v>40125299</v>
      </c>
      <c r="AJ15">
        <v>17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ROW(Source!A28)</f>
        <v>28</v>
      </c>
      <c r="B16">
        <v>40125307</v>
      </c>
      <c r="C16">
        <v>40125296</v>
      </c>
      <c r="D16">
        <v>35708865</v>
      </c>
      <c r="E16">
        <v>1</v>
      </c>
      <c r="F16">
        <v>1</v>
      </c>
      <c r="G16">
        <v>1</v>
      </c>
      <c r="H16">
        <v>3</v>
      </c>
      <c r="I16" t="s">
        <v>364</v>
      </c>
      <c r="J16" t="s">
        <v>365</v>
      </c>
      <c r="K16" t="s">
        <v>366</v>
      </c>
      <c r="L16">
        <v>1348</v>
      </c>
      <c r="N16">
        <v>1009</v>
      </c>
      <c r="O16" t="s">
        <v>149</v>
      </c>
      <c r="P16" t="s">
        <v>149</v>
      </c>
      <c r="Q16">
        <v>1000</v>
      </c>
      <c r="X16">
        <v>2.0000000000000002E-5</v>
      </c>
      <c r="Y16">
        <v>729.98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6</v>
      </c>
      <c r="AG16">
        <v>2.0000000000000002E-5</v>
      </c>
      <c r="AH16">
        <v>2</v>
      </c>
      <c r="AI16">
        <v>40125300</v>
      </c>
      <c r="AJ16">
        <v>18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ROW(Source!A28)</f>
        <v>28</v>
      </c>
      <c r="B17">
        <v>40125308</v>
      </c>
      <c r="C17">
        <v>40125296</v>
      </c>
      <c r="D17">
        <v>35727101</v>
      </c>
      <c r="E17">
        <v>1</v>
      </c>
      <c r="F17">
        <v>1</v>
      </c>
      <c r="G17">
        <v>1</v>
      </c>
      <c r="H17">
        <v>3</v>
      </c>
      <c r="I17" t="s">
        <v>367</v>
      </c>
      <c r="J17" t="s">
        <v>368</v>
      </c>
      <c r="K17" t="s">
        <v>369</v>
      </c>
      <c r="L17">
        <v>1348</v>
      </c>
      <c r="N17">
        <v>1009</v>
      </c>
      <c r="O17" t="s">
        <v>149</v>
      </c>
      <c r="P17" t="s">
        <v>149</v>
      </c>
      <c r="Q17">
        <v>1000</v>
      </c>
      <c r="X17">
        <v>1.0000000000000001E-5</v>
      </c>
      <c r="Y17">
        <v>65750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6</v>
      </c>
      <c r="AG17">
        <v>1.0000000000000001E-5</v>
      </c>
      <c r="AH17">
        <v>2</v>
      </c>
      <c r="AI17">
        <v>40125301</v>
      </c>
      <c r="AJ17">
        <v>19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ROW(Source!A28)</f>
        <v>28</v>
      </c>
      <c r="B18">
        <v>40125309</v>
      </c>
      <c r="C18">
        <v>40125296</v>
      </c>
      <c r="D18">
        <v>35691809</v>
      </c>
      <c r="E18">
        <v>66</v>
      </c>
      <c r="F18">
        <v>1</v>
      </c>
      <c r="G18">
        <v>1</v>
      </c>
      <c r="H18">
        <v>3</v>
      </c>
      <c r="I18" t="s">
        <v>370</v>
      </c>
      <c r="J18" t="s">
        <v>6</v>
      </c>
      <c r="K18" t="s">
        <v>371</v>
      </c>
      <c r="L18">
        <v>1374</v>
      </c>
      <c r="N18">
        <v>1013</v>
      </c>
      <c r="O18" t="s">
        <v>372</v>
      </c>
      <c r="P18" t="s">
        <v>372</v>
      </c>
      <c r="Q18">
        <v>1</v>
      </c>
      <c r="X18">
        <v>0.24</v>
      </c>
      <c r="Y18">
        <v>1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6</v>
      </c>
      <c r="AG18">
        <v>0.24</v>
      </c>
      <c r="AH18">
        <v>2</v>
      </c>
      <c r="AI18">
        <v>40125302</v>
      </c>
      <c r="AJ18">
        <v>21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ROW(Source!A30)</f>
        <v>30</v>
      </c>
      <c r="B19">
        <v>40125808</v>
      </c>
      <c r="C19">
        <v>40125807</v>
      </c>
      <c r="D19">
        <v>35686927</v>
      </c>
      <c r="E19">
        <v>66</v>
      </c>
      <c r="F19">
        <v>1</v>
      </c>
      <c r="G19">
        <v>1</v>
      </c>
      <c r="H19">
        <v>1</v>
      </c>
      <c r="I19" t="s">
        <v>373</v>
      </c>
      <c r="J19" t="s">
        <v>6</v>
      </c>
      <c r="K19" t="s">
        <v>374</v>
      </c>
      <c r="L19">
        <v>1191</v>
      </c>
      <c r="N19">
        <v>1013</v>
      </c>
      <c r="O19" t="s">
        <v>355</v>
      </c>
      <c r="P19" t="s">
        <v>355</v>
      </c>
      <c r="Q19">
        <v>1</v>
      </c>
      <c r="X19">
        <v>9.3000000000000007</v>
      </c>
      <c r="Y19">
        <v>0</v>
      </c>
      <c r="Z19">
        <v>0</v>
      </c>
      <c r="AA19">
        <v>0</v>
      </c>
      <c r="AB19">
        <v>11.09</v>
      </c>
      <c r="AC19">
        <v>0</v>
      </c>
      <c r="AD19">
        <v>1</v>
      </c>
      <c r="AE19">
        <v>1</v>
      </c>
      <c r="AF19" t="s">
        <v>19</v>
      </c>
      <c r="AG19">
        <v>10.695</v>
      </c>
      <c r="AH19">
        <v>2</v>
      </c>
      <c r="AI19">
        <v>40125808</v>
      </c>
      <c r="AJ19">
        <v>22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ROW(Source!A30)</f>
        <v>30</v>
      </c>
      <c r="B20">
        <v>40125809</v>
      </c>
      <c r="C20">
        <v>40125807</v>
      </c>
      <c r="D20">
        <v>35687095</v>
      </c>
      <c r="E20">
        <v>66</v>
      </c>
      <c r="F20">
        <v>1</v>
      </c>
      <c r="G20">
        <v>1</v>
      </c>
      <c r="H20">
        <v>1</v>
      </c>
      <c r="I20" t="s">
        <v>375</v>
      </c>
      <c r="J20" t="s">
        <v>6</v>
      </c>
      <c r="K20" t="s">
        <v>376</v>
      </c>
      <c r="L20">
        <v>1191</v>
      </c>
      <c r="N20">
        <v>1013</v>
      </c>
      <c r="O20" t="s">
        <v>355</v>
      </c>
      <c r="P20" t="s">
        <v>355</v>
      </c>
      <c r="Q20">
        <v>1</v>
      </c>
      <c r="X20">
        <v>0.4</v>
      </c>
      <c r="Y20">
        <v>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2</v>
      </c>
      <c r="AF20" t="s">
        <v>19</v>
      </c>
      <c r="AG20">
        <v>0.45999999999999996</v>
      </c>
      <c r="AH20">
        <v>2</v>
      </c>
      <c r="AI20">
        <v>40125809</v>
      </c>
      <c r="AJ20">
        <v>23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ROW(Source!A30)</f>
        <v>30</v>
      </c>
      <c r="B21">
        <v>40125810</v>
      </c>
      <c r="C21">
        <v>40125807</v>
      </c>
      <c r="D21">
        <v>35697643</v>
      </c>
      <c r="E21">
        <v>1</v>
      </c>
      <c r="F21">
        <v>1</v>
      </c>
      <c r="G21">
        <v>1</v>
      </c>
      <c r="H21">
        <v>2</v>
      </c>
      <c r="I21" t="s">
        <v>377</v>
      </c>
      <c r="J21" t="s">
        <v>378</v>
      </c>
      <c r="K21" t="s">
        <v>379</v>
      </c>
      <c r="L21">
        <v>1367</v>
      </c>
      <c r="N21">
        <v>1011</v>
      </c>
      <c r="O21" t="s">
        <v>380</v>
      </c>
      <c r="P21" t="s">
        <v>380</v>
      </c>
      <c r="Q21">
        <v>1</v>
      </c>
      <c r="X21">
        <v>0.4</v>
      </c>
      <c r="Y21">
        <v>0</v>
      </c>
      <c r="Z21">
        <v>89.99</v>
      </c>
      <c r="AA21">
        <v>10.06</v>
      </c>
      <c r="AB21">
        <v>0</v>
      </c>
      <c r="AC21">
        <v>0</v>
      </c>
      <c r="AD21">
        <v>1</v>
      </c>
      <c r="AE21">
        <v>0</v>
      </c>
      <c r="AF21" t="s">
        <v>19</v>
      </c>
      <c r="AG21">
        <v>0.45999999999999996</v>
      </c>
      <c r="AH21">
        <v>2</v>
      </c>
      <c r="AI21">
        <v>40125810</v>
      </c>
      <c r="AJ21">
        <v>24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ROW(Source!A30)</f>
        <v>30</v>
      </c>
      <c r="B22">
        <v>40125811</v>
      </c>
      <c r="C22">
        <v>40125807</v>
      </c>
      <c r="D22">
        <v>35703098</v>
      </c>
      <c r="E22">
        <v>1</v>
      </c>
      <c r="F22">
        <v>1</v>
      </c>
      <c r="G22">
        <v>1</v>
      </c>
      <c r="H22">
        <v>3</v>
      </c>
      <c r="I22" t="s">
        <v>356</v>
      </c>
      <c r="J22" t="s">
        <v>357</v>
      </c>
      <c r="K22" t="s">
        <v>358</v>
      </c>
      <c r="L22">
        <v>1346</v>
      </c>
      <c r="N22">
        <v>1009</v>
      </c>
      <c r="O22" t="s">
        <v>359</v>
      </c>
      <c r="P22" t="s">
        <v>359</v>
      </c>
      <c r="Q22">
        <v>1</v>
      </c>
      <c r="X22">
        <v>0.01</v>
      </c>
      <c r="Y22">
        <v>27.74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6</v>
      </c>
      <c r="AG22">
        <v>0.01</v>
      </c>
      <c r="AH22">
        <v>2</v>
      </c>
      <c r="AI22">
        <v>40125811</v>
      </c>
      <c r="AJ22">
        <v>25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ROW(Source!A30)</f>
        <v>30</v>
      </c>
      <c r="B23">
        <v>40125812</v>
      </c>
      <c r="C23">
        <v>40125807</v>
      </c>
      <c r="D23">
        <v>35704721</v>
      </c>
      <c r="E23">
        <v>1</v>
      </c>
      <c r="F23">
        <v>1</v>
      </c>
      <c r="G23">
        <v>1</v>
      </c>
      <c r="H23">
        <v>3</v>
      </c>
      <c r="I23" t="s">
        <v>381</v>
      </c>
      <c r="J23" t="s">
        <v>382</v>
      </c>
      <c r="K23" t="s">
        <v>383</v>
      </c>
      <c r="L23">
        <v>1346</v>
      </c>
      <c r="N23">
        <v>1009</v>
      </c>
      <c r="O23" t="s">
        <v>359</v>
      </c>
      <c r="P23" t="s">
        <v>359</v>
      </c>
      <c r="Q23">
        <v>1</v>
      </c>
      <c r="X23">
        <v>0.02</v>
      </c>
      <c r="Y23">
        <v>91.29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6</v>
      </c>
      <c r="AG23">
        <v>0.02</v>
      </c>
      <c r="AH23">
        <v>2</v>
      </c>
      <c r="AI23">
        <v>40125812</v>
      </c>
      <c r="AJ23">
        <v>26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ROW(Source!A30)</f>
        <v>30</v>
      </c>
      <c r="B24">
        <v>40125813</v>
      </c>
      <c r="C24">
        <v>40125807</v>
      </c>
      <c r="D24">
        <v>35706716</v>
      </c>
      <c r="E24">
        <v>1</v>
      </c>
      <c r="F24">
        <v>1</v>
      </c>
      <c r="G24">
        <v>1</v>
      </c>
      <c r="H24">
        <v>3</v>
      </c>
      <c r="I24" t="s">
        <v>384</v>
      </c>
      <c r="J24" t="s">
        <v>385</v>
      </c>
      <c r="K24" t="s">
        <v>386</v>
      </c>
      <c r="L24">
        <v>1346</v>
      </c>
      <c r="N24">
        <v>1009</v>
      </c>
      <c r="O24" t="s">
        <v>359</v>
      </c>
      <c r="P24" t="s">
        <v>359</v>
      </c>
      <c r="Q24">
        <v>1</v>
      </c>
      <c r="X24">
        <v>0.3</v>
      </c>
      <c r="Y24">
        <v>9.0399999999999991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6</v>
      </c>
      <c r="AG24">
        <v>0.3</v>
      </c>
      <c r="AH24">
        <v>2</v>
      </c>
      <c r="AI24">
        <v>40125813</v>
      </c>
      <c r="AJ24">
        <v>27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ROW(Source!A30)</f>
        <v>30</v>
      </c>
      <c r="B25">
        <v>40125814</v>
      </c>
      <c r="C25">
        <v>40125807</v>
      </c>
      <c r="D25">
        <v>35706849</v>
      </c>
      <c r="E25">
        <v>1</v>
      </c>
      <c r="F25">
        <v>1</v>
      </c>
      <c r="G25">
        <v>1</v>
      </c>
      <c r="H25">
        <v>3</v>
      </c>
      <c r="I25" t="s">
        <v>360</v>
      </c>
      <c r="J25" t="s">
        <v>361</v>
      </c>
      <c r="K25" t="s">
        <v>362</v>
      </c>
      <c r="L25">
        <v>1425</v>
      </c>
      <c r="N25">
        <v>1013</v>
      </c>
      <c r="O25" t="s">
        <v>363</v>
      </c>
      <c r="P25" t="s">
        <v>363</v>
      </c>
      <c r="Q25">
        <v>1</v>
      </c>
      <c r="X25">
        <v>0.1</v>
      </c>
      <c r="Y25">
        <v>83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6</v>
      </c>
      <c r="AG25">
        <v>0.1</v>
      </c>
      <c r="AH25">
        <v>2</v>
      </c>
      <c r="AI25">
        <v>40125814</v>
      </c>
      <c r="AJ25">
        <v>28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ROW(Source!A30)</f>
        <v>30</v>
      </c>
      <c r="B26">
        <v>40125815</v>
      </c>
      <c r="C26">
        <v>40125807</v>
      </c>
      <c r="D26">
        <v>35708865</v>
      </c>
      <c r="E26">
        <v>1</v>
      </c>
      <c r="F26">
        <v>1</v>
      </c>
      <c r="G26">
        <v>1</v>
      </c>
      <c r="H26">
        <v>3</v>
      </c>
      <c r="I26" t="s">
        <v>364</v>
      </c>
      <c r="J26" t="s">
        <v>365</v>
      </c>
      <c r="K26" t="s">
        <v>366</v>
      </c>
      <c r="L26">
        <v>1348</v>
      </c>
      <c r="N26">
        <v>1009</v>
      </c>
      <c r="O26" t="s">
        <v>149</v>
      </c>
      <c r="P26" t="s">
        <v>149</v>
      </c>
      <c r="Q26">
        <v>1000</v>
      </c>
      <c r="X26">
        <v>2.9999999999999997E-4</v>
      </c>
      <c r="Y26">
        <v>729.98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6</v>
      </c>
      <c r="AG26">
        <v>2.9999999999999997E-4</v>
      </c>
      <c r="AH26">
        <v>2</v>
      </c>
      <c r="AI26">
        <v>40125815</v>
      </c>
      <c r="AJ26">
        <v>29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ROW(Source!A30)</f>
        <v>30</v>
      </c>
      <c r="B27">
        <v>40125816</v>
      </c>
      <c r="C27">
        <v>40125807</v>
      </c>
      <c r="D27">
        <v>35726782</v>
      </c>
      <c r="E27">
        <v>1</v>
      </c>
      <c r="F27">
        <v>1</v>
      </c>
      <c r="G27">
        <v>1</v>
      </c>
      <c r="H27">
        <v>3</v>
      </c>
      <c r="I27" t="s">
        <v>387</v>
      </c>
      <c r="J27" t="s">
        <v>388</v>
      </c>
      <c r="K27" t="s">
        <v>389</v>
      </c>
      <c r="L27">
        <v>1348</v>
      </c>
      <c r="N27">
        <v>1009</v>
      </c>
      <c r="O27" t="s">
        <v>149</v>
      </c>
      <c r="P27" t="s">
        <v>149</v>
      </c>
      <c r="Q27">
        <v>1000</v>
      </c>
      <c r="X27">
        <v>1E-4</v>
      </c>
      <c r="Y27">
        <v>37517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6</v>
      </c>
      <c r="AG27">
        <v>1E-4</v>
      </c>
      <c r="AH27">
        <v>2</v>
      </c>
      <c r="AI27">
        <v>40125816</v>
      </c>
      <c r="AJ27">
        <v>30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ROW(Source!A30)</f>
        <v>30</v>
      </c>
      <c r="B28">
        <v>40125817</v>
      </c>
      <c r="C28">
        <v>40125807</v>
      </c>
      <c r="D28">
        <v>35727101</v>
      </c>
      <c r="E28">
        <v>1</v>
      </c>
      <c r="F28">
        <v>1</v>
      </c>
      <c r="G28">
        <v>1</v>
      </c>
      <c r="H28">
        <v>3</v>
      </c>
      <c r="I28" t="s">
        <v>367</v>
      </c>
      <c r="J28" t="s">
        <v>368</v>
      </c>
      <c r="K28" t="s">
        <v>369</v>
      </c>
      <c r="L28">
        <v>1348</v>
      </c>
      <c r="N28">
        <v>1009</v>
      </c>
      <c r="O28" t="s">
        <v>149</v>
      </c>
      <c r="P28" t="s">
        <v>149</v>
      </c>
      <c r="Q28">
        <v>1000</v>
      </c>
      <c r="X28">
        <v>6.0000000000000002E-5</v>
      </c>
      <c r="Y28">
        <v>65750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6</v>
      </c>
      <c r="AG28">
        <v>6.0000000000000002E-5</v>
      </c>
      <c r="AH28">
        <v>2</v>
      </c>
      <c r="AI28">
        <v>40125817</v>
      </c>
      <c r="AJ28">
        <v>31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ROW(Source!A30)</f>
        <v>30</v>
      </c>
      <c r="B29">
        <v>40125818</v>
      </c>
      <c r="C29">
        <v>40125807</v>
      </c>
      <c r="D29">
        <v>35735383</v>
      </c>
      <c r="E29">
        <v>1</v>
      </c>
      <c r="F29">
        <v>1</v>
      </c>
      <c r="G29">
        <v>1</v>
      </c>
      <c r="H29">
        <v>3</v>
      </c>
      <c r="I29" t="s">
        <v>390</v>
      </c>
      <c r="J29" t="s">
        <v>391</v>
      </c>
      <c r="K29" t="s">
        <v>392</v>
      </c>
      <c r="L29">
        <v>1348</v>
      </c>
      <c r="N29">
        <v>1009</v>
      </c>
      <c r="O29" t="s">
        <v>149</v>
      </c>
      <c r="P29" t="s">
        <v>149</v>
      </c>
      <c r="Q29">
        <v>1000</v>
      </c>
      <c r="X29">
        <v>2.0000000000000002E-5</v>
      </c>
      <c r="Y29">
        <v>15481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6</v>
      </c>
      <c r="AG29">
        <v>2.0000000000000002E-5</v>
      </c>
      <c r="AH29">
        <v>2</v>
      </c>
      <c r="AI29">
        <v>40125818</v>
      </c>
      <c r="AJ29">
        <v>32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ROW(Source!A30)</f>
        <v>30</v>
      </c>
      <c r="B30">
        <v>40125819</v>
      </c>
      <c r="C30">
        <v>40125807</v>
      </c>
      <c r="D30">
        <v>35736018</v>
      </c>
      <c r="E30">
        <v>1</v>
      </c>
      <c r="F30">
        <v>1</v>
      </c>
      <c r="G30">
        <v>1</v>
      </c>
      <c r="H30">
        <v>3</v>
      </c>
      <c r="I30" t="s">
        <v>393</v>
      </c>
      <c r="J30" t="s">
        <v>394</v>
      </c>
      <c r="K30" t="s">
        <v>395</v>
      </c>
      <c r="L30">
        <v>1346</v>
      </c>
      <c r="N30">
        <v>1009</v>
      </c>
      <c r="O30" t="s">
        <v>359</v>
      </c>
      <c r="P30" t="s">
        <v>359</v>
      </c>
      <c r="Q30">
        <v>1</v>
      </c>
      <c r="X30">
        <v>0.03</v>
      </c>
      <c r="Y30">
        <v>35.630000000000003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6</v>
      </c>
      <c r="AG30">
        <v>0.03</v>
      </c>
      <c r="AH30">
        <v>2</v>
      </c>
      <c r="AI30">
        <v>40125819</v>
      </c>
      <c r="AJ30">
        <v>33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ROW(Source!A30)</f>
        <v>30</v>
      </c>
      <c r="B31">
        <v>40125820</v>
      </c>
      <c r="C31">
        <v>40125807</v>
      </c>
      <c r="D31">
        <v>35751229</v>
      </c>
      <c r="E31">
        <v>1</v>
      </c>
      <c r="F31">
        <v>1</v>
      </c>
      <c r="G31">
        <v>1</v>
      </c>
      <c r="H31">
        <v>3</v>
      </c>
      <c r="I31" t="s">
        <v>396</v>
      </c>
      <c r="J31" t="s">
        <v>397</v>
      </c>
      <c r="K31" t="s">
        <v>398</v>
      </c>
      <c r="L31">
        <v>1425</v>
      </c>
      <c r="N31">
        <v>1013</v>
      </c>
      <c r="O31" t="s">
        <v>363</v>
      </c>
      <c r="P31" t="s">
        <v>363</v>
      </c>
      <c r="Q31">
        <v>1</v>
      </c>
      <c r="X31">
        <v>0.1</v>
      </c>
      <c r="Y31">
        <v>203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6</v>
      </c>
      <c r="AG31">
        <v>0.1</v>
      </c>
      <c r="AH31">
        <v>2</v>
      </c>
      <c r="AI31">
        <v>40125820</v>
      </c>
      <c r="AJ31">
        <v>34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ROW(Source!A30)</f>
        <v>30</v>
      </c>
      <c r="B32">
        <v>40125821</v>
      </c>
      <c r="C32">
        <v>40125807</v>
      </c>
      <c r="D32">
        <v>35757779</v>
      </c>
      <c r="E32">
        <v>1</v>
      </c>
      <c r="F32">
        <v>1</v>
      </c>
      <c r="G32">
        <v>1</v>
      </c>
      <c r="H32">
        <v>3</v>
      </c>
      <c r="I32" t="s">
        <v>399</v>
      </c>
      <c r="J32" t="s">
        <v>400</v>
      </c>
      <c r="K32" t="s">
        <v>401</v>
      </c>
      <c r="L32">
        <v>1346</v>
      </c>
      <c r="N32">
        <v>1009</v>
      </c>
      <c r="O32" t="s">
        <v>359</v>
      </c>
      <c r="P32" t="s">
        <v>359</v>
      </c>
      <c r="Q32">
        <v>1</v>
      </c>
      <c r="X32">
        <v>0.02</v>
      </c>
      <c r="Y32">
        <v>15.37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6</v>
      </c>
      <c r="AG32">
        <v>0.02</v>
      </c>
      <c r="AH32">
        <v>2</v>
      </c>
      <c r="AI32">
        <v>40125821</v>
      </c>
      <c r="AJ32">
        <v>35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ROW(Source!A30)</f>
        <v>30</v>
      </c>
      <c r="B33">
        <v>40125822</v>
      </c>
      <c r="C33">
        <v>40125807</v>
      </c>
      <c r="D33">
        <v>35764699</v>
      </c>
      <c r="E33">
        <v>1</v>
      </c>
      <c r="F33">
        <v>1</v>
      </c>
      <c r="G33">
        <v>1</v>
      </c>
      <c r="H33">
        <v>3</v>
      </c>
      <c r="I33" t="s">
        <v>402</v>
      </c>
      <c r="J33" t="s">
        <v>403</v>
      </c>
      <c r="K33" t="s">
        <v>404</v>
      </c>
      <c r="L33">
        <v>1346</v>
      </c>
      <c r="N33">
        <v>1009</v>
      </c>
      <c r="O33" t="s">
        <v>359</v>
      </c>
      <c r="P33" t="s">
        <v>359</v>
      </c>
      <c r="Q33">
        <v>1</v>
      </c>
      <c r="X33">
        <v>0.08</v>
      </c>
      <c r="Y33">
        <v>38.340000000000003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6</v>
      </c>
      <c r="AG33">
        <v>0.08</v>
      </c>
      <c r="AH33">
        <v>2</v>
      </c>
      <c r="AI33">
        <v>40125822</v>
      </c>
      <c r="AJ33">
        <v>36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ROW(Source!A30)</f>
        <v>30</v>
      </c>
      <c r="B34">
        <v>40125823</v>
      </c>
      <c r="C34">
        <v>40125807</v>
      </c>
      <c r="D34">
        <v>35691809</v>
      </c>
      <c r="E34">
        <v>66</v>
      </c>
      <c r="F34">
        <v>1</v>
      </c>
      <c r="G34">
        <v>1</v>
      </c>
      <c r="H34">
        <v>3</v>
      </c>
      <c r="I34" t="s">
        <v>370</v>
      </c>
      <c r="J34" t="s">
        <v>6</v>
      </c>
      <c r="K34" t="s">
        <v>371</v>
      </c>
      <c r="L34">
        <v>1374</v>
      </c>
      <c r="N34">
        <v>1013</v>
      </c>
      <c r="O34" t="s">
        <v>372</v>
      </c>
      <c r="P34" t="s">
        <v>372</v>
      </c>
      <c r="Q34">
        <v>1</v>
      </c>
      <c r="X34">
        <v>2.06</v>
      </c>
      <c r="Y34">
        <v>1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6</v>
      </c>
      <c r="AG34">
        <v>2.06</v>
      </c>
      <c r="AH34">
        <v>2</v>
      </c>
      <c r="AI34">
        <v>40125823</v>
      </c>
      <c r="AJ34">
        <v>38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ROW(Source!A32)</f>
        <v>32</v>
      </c>
      <c r="B35">
        <v>40125336</v>
      </c>
      <c r="C35">
        <v>40125326</v>
      </c>
      <c r="D35">
        <v>35686885</v>
      </c>
      <c r="E35">
        <v>66</v>
      </c>
      <c r="F35">
        <v>1</v>
      </c>
      <c r="G35">
        <v>1</v>
      </c>
      <c r="H35">
        <v>1</v>
      </c>
      <c r="I35" t="s">
        <v>405</v>
      </c>
      <c r="J35" t="s">
        <v>6</v>
      </c>
      <c r="K35" t="s">
        <v>406</v>
      </c>
      <c r="L35">
        <v>1191</v>
      </c>
      <c r="N35">
        <v>1013</v>
      </c>
      <c r="O35" t="s">
        <v>355</v>
      </c>
      <c r="P35" t="s">
        <v>355</v>
      </c>
      <c r="Q35">
        <v>1</v>
      </c>
      <c r="X35">
        <v>5</v>
      </c>
      <c r="Y35">
        <v>0</v>
      </c>
      <c r="Z35">
        <v>0</v>
      </c>
      <c r="AA35">
        <v>0</v>
      </c>
      <c r="AB35">
        <v>9.6199999999999992</v>
      </c>
      <c r="AC35">
        <v>0</v>
      </c>
      <c r="AD35">
        <v>1</v>
      </c>
      <c r="AE35">
        <v>1</v>
      </c>
      <c r="AF35" t="s">
        <v>19</v>
      </c>
      <c r="AG35">
        <v>5.75</v>
      </c>
      <c r="AH35">
        <v>2</v>
      </c>
      <c r="AI35">
        <v>40125327</v>
      </c>
      <c r="AJ35">
        <v>39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ROW(Source!A32)</f>
        <v>32</v>
      </c>
      <c r="B36">
        <v>40125337</v>
      </c>
      <c r="C36">
        <v>40125326</v>
      </c>
      <c r="D36">
        <v>35704721</v>
      </c>
      <c r="E36">
        <v>1</v>
      </c>
      <c r="F36">
        <v>1</v>
      </c>
      <c r="G36">
        <v>1</v>
      </c>
      <c r="H36">
        <v>3</v>
      </c>
      <c r="I36" t="s">
        <v>381</v>
      </c>
      <c r="J36" t="s">
        <v>382</v>
      </c>
      <c r="K36" t="s">
        <v>383</v>
      </c>
      <c r="L36">
        <v>1346</v>
      </c>
      <c r="N36">
        <v>1009</v>
      </c>
      <c r="O36" t="s">
        <v>359</v>
      </c>
      <c r="P36" t="s">
        <v>359</v>
      </c>
      <c r="Q36">
        <v>1</v>
      </c>
      <c r="X36">
        <v>5.0000000000000001E-3</v>
      </c>
      <c r="Y36">
        <v>91.29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6</v>
      </c>
      <c r="AG36">
        <v>5.0000000000000001E-3</v>
      </c>
      <c r="AH36">
        <v>2</v>
      </c>
      <c r="AI36">
        <v>40125328</v>
      </c>
      <c r="AJ36">
        <v>40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ROW(Source!A32)</f>
        <v>32</v>
      </c>
      <c r="B37">
        <v>40125338</v>
      </c>
      <c r="C37">
        <v>40125326</v>
      </c>
      <c r="D37">
        <v>35707900</v>
      </c>
      <c r="E37">
        <v>1</v>
      </c>
      <c r="F37">
        <v>1</v>
      </c>
      <c r="G37">
        <v>1</v>
      </c>
      <c r="H37">
        <v>3</v>
      </c>
      <c r="I37" t="s">
        <v>407</v>
      </c>
      <c r="J37" t="s">
        <v>408</v>
      </c>
      <c r="K37" t="s">
        <v>409</v>
      </c>
      <c r="L37">
        <v>1346</v>
      </c>
      <c r="N37">
        <v>1009</v>
      </c>
      <c r="O37" t="s">
        <v>359</v>
      </c>
      <c r="P37" t="s">
        <v>359</v>
      </c>
      <c r="Q37">
        <v>1</v>
      </c>
      <c r="X37">
        <v>8.0000000000000002E-3</v>
      </c>
      <c r="Y37">
        <v>155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6</v>
      </c>
      <c r="AG37">
        <v>8.0000000000000002E-3</v>
      </c>
      <c r="AH37">
        <v>2</v>
      </c>
      <c r="AI37">
        <v>40125329</v>
      </c>
      <c r="AJ37">
        <v>41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ROW(Source!A32)</f>
        <v>32</v>
      </c>
      <c r="B38">
        <v>40125339</v>
      </c>
      <c r="C38">
        <v>40125326</v>
      </c>
      <c r="D38">
        <v>35727101</v>
      </c>
      <c r="E38">
        <v>1</v>
      </c>
      <c r="F38">
        <v>1</v>
      </c>
      <c r="G38">
        <v>1</v>
      </c>
      <c r="H38">
        <v>3</v>
      </c>
      <c r="I38" t="s">
        <v>367</v>
      </c>
      <c r="J38" t="s">
        <v>368</v>
      </c>
      <c r="K38" t="s">
        <v>369</v>
      </c>
      <c r="L38">
        <v>1348</v>
      </c>
      <c r="N38">
        <v>1009</v>
      </c>
      <c r="O38" t="s">
        <v>149</v>
      </c>
      <c r="P38" t="s">
        <v>149</v>
      </c>
      <c r="Q38">
        <v>1000</v>
      </c>
      <c r="X38">
        <v>1E-4</v>
      </c>
      <c r="Y38">
        <v>65750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6</v>
      </c>
      <c r="AG38">
        <v>1E-4</v>
      </c>
      <c r="AH38">
        <v>2</v>
      </c>
      <c r="AI38">
        <v>40125330</v>
      </c>
      <c r="AJ38">
        <v>42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ROW(Source!A32)</f>
        <v>32</v>
      </c>
      <c r="B39">
        <v>40125340</v>
      </c>
      <c r="C39">
        <v>40125326</v>
      </c>
      <c r="D39">
        <v>35735952</v>
      </c>
      <c r="E39">
        <v>1</v>
      </c>
      <c r="F39">
        <v>1</v>
      </c>
      <c r="G39">
        <v>1</v>
      </c>
      <c r="H39">
        <v>3</v>
      </c>
      <c r="I39" t="s">
        <v>410</v>
      </c>
      <c r="J39" t="s">
        <v>411</v>
      </c>
      <c r="K39" t="s">
        <v>412</v>
      </c>
      <c r="L39">
        <v>1348</v>
      </c>
      <c r="N39">
        <v>1009</v>
      </c>
      <c r="O39" t="s">
        <v>149</v>
      </c>
      <c r="P39" t="s">
        <v>149</v>
      </c>
      <c r="Q39">
        <v>1000</v>
      </c>
      <c r="X39">
        <v>1.0000000000000001E-5</v>
      </c>
      <c r="Y39">
        <v>52539.7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6</v>
      </c>
      <c r="AG39">
        <v>1.0000000000000001E-5</v>
      </c>
      <c r="AH39">
        <v>2</v>
      </c>
      <c r="AI39">
        <v>40125331</v>
      </c>
      <c r="AJ39">
        <v>43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ROW(Source!A32)</f>
        <v>32</v>
      </c>
      <c r="B40">
        <v>40125341</v>
      </c>
      <c r="C40">
        <v>40125326</v>
      </c>
      <c r="D40">
        <v>35764699</v>
      </c>
      <c r="E40">
        <v>1</v>
      </c>
      <c r="F40">
        <v>1</v>
      </c>
      <c r="G40">
        <v>1</v>
      </c>
      <c r="H40">
        <v>3</v>
      </c>
      <c r="I40" t="s">
        <v>402</v>
      </c>
      <c r="J40" t="s">
        <v>403</v>
      </c>
      <c r="K40" t="s">
        <v>404</v>
      </c>
      <c r="L40">
        <v>1346</v>
      </c>
      <c r="N40">
        <v>1009</v>
      </c>
      <c r="O40" t="s">
        <v>359</v>
      </c>
      <c r="P40" t="s">
        <v>359</v>
      </c>
      <c r="Q40">
        <v>1</v>
      </c>
      <c r="X40">
        <v>0.05</v>
      </c>
      <c r="Y40">
        <v>38.340000000000003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6</v>
      </c>
      <c r="AG40">
        <v>0.05</v>
      </c>
      <c r="AH40">
        <v>2</v>
      </c>
      <c r="AI40">
        <v>40125332</v>
      </c>
      <c r="AJ40">
        <v>44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ROW(Source!A32)</f>
        <v>32</v>
      </c>
      <c r="B41">
        <v>40125342</v>
      </c>
      <c r="C41">
        <v>40125326</v>
      </c>
      <c r="D41">
        <v>35767868</v>
      </c>
      <c r="E41">
        <v>1</v>
      </c>
      <c r="F41">
        <v>1</v>
      </c>
      <c r="G41">
        <v>1</v>
      </c>
      <c r="H41">
        <v>3</v>
      </c>
      <c r="I41" t="s">
        <v>413</v>
      </c>
      <c r="J41" t="s">
        <v>414</v>
      </c>
      <c r="K41" t="s">
        <v>415</v>
      </c>
      <c r="L41">
        <v>1425</v>
      </c>
      <c r="N41">
        <v>1013</v>
      </c>
      <c r="O41" t="s">
        <v>363</v>
      </c>
      <c r="P41" t="s">
        <v>363</v>
      </c>
      <c r="Q41">
        <v>1</v>
      </c>
      <c r="X41">
        <v>0.2</v>
      </c>
      <c r="Y41">
        <v>30.74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6</v>
      </c>
      <c r="AG41">
        <v>0.2</v>
      </c>
      <c r="AH41">
        <v>2</v>
      </c>
      <c r="AI41">
        <v>40125333</v>
      </c>
      <c r="AJ41">
        <v>45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ROW(Source!A32)</f>
        <v>32</v>
      </c>
      <c r="B42">
        <v>40125343</v>
      </c>
      <c r="C42">
        <v>40125326</v>
      </c>
      <c r="D42">
        <v>35691809</v>
      </c>
      <c r="E42">
        <v>66</v>
      </c>
      <c r="F42">
        <v>1</v>
      </c>
      <c r="G42">
        <v>1</v>
      </c>
      <c r="H42">
        <v>3</v>
      </c>
      <c r="I42" t="s">
        <v>370</v>
      </c>
      <c r="J42" t="s">
        <v>6</v>
      </c>
      <c r="K42" t="s">
        <v>371</v>
      </c>
      <c r="L42">
        <v>1374</v>
      </c>
      <c r="N42">
        <v>1013</v>
      </c>
      <c r="O42" t="s">
        <v>372</v>
      </c>
      <c r="P42" t="s">
        <v>372</v>
      </c>
      <c r="Q42">
        <v>1</v>
      </c>
      <c r="X42">
        <v>0.96</v>
      </c>
      <c r="Y42">
        <v>1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6</v>
      </c>
      <c r="AG42">
        <v>0.96</v>
      </c>
      <c r="AH42">
        <v>2</v>
      </c>
      <c r="AI42">
        <v>40125334</v>
      </c>
      <c r="AJ42">
        <v>46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ROW(Source!A34)</f>
        <v>34</v>
      </c>
      <c r="B43">
        <v>40125353</v>
      </c>
      <c r="C43">
        <v>40125345</v>
      </c>
      <c r="D43">
        <v>35686885</v>
      </c>
      <c r="E43">
        <v>66</v>
      </c>
      <c r="F43">
        <v>1</v>
      </c>
      <c r="G43">
        <v>1</v>
      </c>
      <c r="H43">
        <v>1</v>
      </c>
      <c r="I43" t="s">
        <v>405</v>
      </c>
      <c r="J43" t="s">
        <v>6</v>
      </c>
      <c r="K43" t="s">
        <v>406</v>
      </c>
      <c r="L43">
        <v>1191</v>
      </c>
      <c r="N43">
        <v>1013</v>
      </c>
      <c r="O43" t="s">
        <v>355</v>
      </c>
      <c r="P43" t="s">
        <v>355</v>
      </c>
      <c r="Q43">
        <v>1</v>
      </c>
      <c r="X43">
        <v>3.6</v>
      </c>
      <c r="Y43">
        <v>0</v>
      </c>
      <c r="Z43">
        <v>0</v>
      </c>
      <c r="AA43">
        <v>0</v>
      </c>
      <c r="AB43">
        <v>9.6199999999999992</v>
      </c>
      <c r="AC43">
        <v>0</v>
      </c>
      <c r="AD43">
        <v>1</v>
      </c>
      <c r="AE43">
        <v>1</v>
      </c>
      <c r="AF43" t="s">
        <v>19</v>
      </c>
      <c r="AG43">
        <v>4.1399999999999997</v>
      </c>
      <c r="AH43">
        <v>2</v>
      </c>
      <c r="AI43">
        <v>40125346</v>
      </c>
      <c r="AJ43">
        <v>48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ROW(Source!A34)</f>
        <v>34</v>
      </c>
      <c r="B44">
        <v>40125354</v>
      </c>
      <c r="C44">
        <v>40125345</v>
      </c>
      <c r="D44">
        <v>35703098</v>
      </c>
      <c r="E44">
        <v>1</v>
      </c>
      <c r="F44">
        <v>1</v>
      </c>
      <c r="G44">
        <v>1</v>
      </c>
      <c r="H44">
        <v>3</v>
      </c>
      <c r="I44" t="s">
        <v>356</v>
      </c>
      <c r="J44" t="s">
        <v>357</v>
      </c>
      <c r="K44" t="s">
        <v>358</v>
      </c>
      <c r="L44">
        <v>1346</v>
      </c>
      <c r="N44">
        <v>1009</v>
      </c>
      <c r="O44" t="s">
        <v>359</v>
      </c>
      <c r="P44" t="s">
        <v>359</v>
      </c>
      <c r="Q44">
        <v>1</v>
      </c>
      <c r="X44">
        <v>6.9999999999999999E-4</v>
      </c>
      <c r="Y44">
        <v>27.74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6</v>
      </c>
      <c r="AG44">
        <v>6.9999999999999999E-4</v>
      </c>
      <c r="AH44">
        <v>2</v>
      </c>
      <c r="AI44">
        <v>40125347</v>
      </c>
      <c r="AJ44">
        <v>49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ROW(Source!A34)</f>
        <v>34</v>
      </c>
      <c r="B45">
        <v>40125355</v>
      </c>
      <c r="C45">
        <v>40125345</v>
      </c>
      <c r="D45">
        <v>35706849</v>
      </c>
      <c r="E45">
        <v>1</v>
      </c>
      <c r="F45">
        <v>1</v>
      </c>
      <c r="G45">
        <v>1</v>
      </c>
      <c r="H45">
        <v>3</v>
      </c>
      <c r="I45" t="s">
        <v>360</v>
      </c>
      <c r="J45" t="s">
        <v>361</v>
      </c>
      <c r="K45" t="s">
        <v>362</v>
      </c>
      <c r="L45">
        <v>1425</v>
      </c>
      <c r="N45">
        <v>1013</v>
      </c>
      <c r="O45" t="s">
        <v>363</v>
      </c>
      <c r="P45" t="s">
        <v>363</v>
      </c>
      <c r="Q45">
        <v>1</v>
      </c>
      <c r="X45">
        <v>0.03</v>
      </c>
      <c r="Y45">
        <v>83</v>
      </c>
      <c r="Z45">
        <v>0</v>
      </c>
      <c r="AA45">
        <v>0</v>
      </c>
      <c r="AB45">
        <v>0</v>
      </c>
      <c r="AC45">
        <v>0</v>
      </c>
      <c r="AD45">
        <v>1</v>
      </c>
      <c r="AE45">
        <v>0</v>
      </c>
      <c r="AF45" t="s">
        <v>6</v>
      </c>
      <c r="AG45">
        <v>0.03</v>
      </c>
      <c r="AH45">
        <v>2</v>
      </c>
      <c r="AI45">
        <v>40125348</v>
      </c>
      <c r="AJ45">
        <v>50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ROW(Source!A34)</f>
        <v>34</v>
      </c>
      <c r="B46">
        <v>40125356</v>
      </c>
      <c r="C46">
        <v>40125345</v>
      </c>
      <c r="D46">
        <v>35708865</v>
      </c>
      <c r="E46">
        <v>1</v>
      </c>
      <c r="F46">
        <v>1</v>
      </c>
      <c r="G46">
        <v>1</v>
      </c>
      <c r="H46">
        <v>3</v>
      </c>
      <c r="I46" t="s">
        <v>364</v>
      </c>
      <c r="J46" t="s">
        <v>365</v>
      </c>
      <c r="K46" t="s">
        <v>366</v>
      </c>
      <c r="L46">
        <v>1348</v>
      </c>
      <c r="N46">
        <v>1009</v>
      </c>
      <c r="O46" t="s">
        <v>149</v>
      </c>
      <c r="P46" t="s">
        <v>149</v>
      </c>
      <c r="Q46">
        <v>1000</v>
      </c>
      <c r="X46">
        <v>2.0000000000000002E-5</v>
      </c>
      <c r="Y46">
        <v>729.98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 t="s">
        <v>6</v>
      </c>
      <c r="AG46">
        <v>2.0000000000000002E-5</v>
      </c>
      <c r="AH46">
        <v>2</v>
      </c>
      <c r="AI46">
        <v>40125349</v>
      </c>
      <c r="AJ46">
        <v>51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ROW(Source!A34)</f>
        <v>34</v>
      </c>
      <c r="B47">
        <v>40125357</v>
      </c>
      <c r="C47">
        <v>40125345</v>
      </c>
      <c r="D47">
        <v>35727101</v>
      </c>
      <c r="E47">
        <v>1</v>
      </c>
      <c r="F47">
        <v>1</v>
      </c>
      <c r="G47">
        <v>1</v>
      </c>
      <c r="H47">
        <v>3</v>
      </c>
      <c r="I47" t="s">
        <v>367</v>
      </c>
      <c r="J47" t="s">
        <v>368</v>
      </c>
      <c r="K47" t="s">
        <v>369</v>
      </c>
      <c r="L47">
        <v>1348</v>
      </c>
      <c r="N47">
        <v>1009</v>
      </c>
      <c r="O47" t="s">
        <v>149</v>
      </c>
      <c r="P47" t="s">
        <v>149</v>
      </c>
      <c r="Q47">
        <v>1000</v>
      </c>
      <c r="X47">
        <v>1.0000000000000001E-5</v>
      </c>
      <c r="Y47">
        <v>65750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 t="s">
        <v>6</v>
      </c>
      <c r="AG47">
        <v>1.0000000000000001E-5</v>
      </c>
      <c r="AH47">
        <v>2</v>
      </c>
      <c r="AI47">
        <v>40125350</v>
      </c>
      <c r="AJ47">
        <v>52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ROW(Source!A34)</f>
        <v>34</v>
      </c>
      <c r="B48">
        <v>40125358</v>
      </c>
      <c r="C48">
        <v>40125345</v>
      </c>
      <c r="D48">
        <v>35691809</v>
      </c>
      <c r="E48">
        <v>66</v>
      </c>
      <c r="F48">
        <v>1</v>
      </c>
      <c r="G48">
        <v>1</v>
      </c>
      <c r="H48">
        <v>3</v>
      </c>
      <c r="I48" t="s">
        <v>370</v>
      </c>
      <c r="J48" t="s">
        <v>6</v>
      </c>
      <c r="K48" t="s">
        <v>371</v>
      </c>
      <c r="L48">
        <v>1374</v>
      </c>
      <c r="N48">
        <v>1013</v>
      </c>
      <c r="O48" t="s">
        <v>372</v>
      </c>
      <c r="P48" t="s">
        <v>372</v>
      </c>
      <c r="Q48">
        <v>1</v>
      </c>
      <c r="X48">
        <v>0.69</v>
      </c>
      <c r="Y48">
        <v>1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6</v>
      </c>
      <c r="AG48">
        <v>0.69</v>
      </c>
      <c r="AH48">
        <v>2</v>
      </c>
      <c r="AI48">
        <v>40125351</v>
      </c>
      <c r="AJ48">
        <v>54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ROW(Source!A36)</f>
        <v>36</v>
      </c>
      <c r="B49">
        <v>40125844</v>
      </c>
      <c r="C49">
        <v>40125826</v>
      </c>
      <c r="D49">
        <v>25404605</v>
      </c>
      <c r="E49">
        <v>66</v>
      </c>
      <c r="F49">
        <v>1</v>
      </c>
      <c r="G49">
        <v>1</v>
      </c>
      <c r="H49">
        <v>1</v>
      </c>
      <c r="I49" t="s">
        <v>373</v>
      </c>
      <c r="J49" t="s">
        <v>6</v>
      </c>
      <c r="K49" t="s">
        <v>374</v>
      </c>
      <c r="L49">
        <v>1191</v>
      </c>
      <c r="N49">
        <v>1013</v>
      </c>
      <c r="O49" t="s">
        <v>355</v>
      </c>
      <c r="P49" t="s">
        <v>355</v>
      </c>
      <c r="Q49">
        <v>1</v>
      </c>
      <c r="X49">
        <v>9.3000000000000007</v>
      </c>
      <c r="Y49">
        <v>0</v>
      </c>
      <c r="Z49">
        <v>0</v>
      </c>
      <c r="AA49">
        <v>0</v>
      </c>
      <c r="AB49">
        <v>11.09</v>
      </c>
      <c r="AC49">
        <v>0</v>
      </c>
      <c r="AD49">
        <v>1</v>
      </c>
      <c r="AE49">
        <v>1</v>
      </c>
      <c r="AF49" t="s">
        <v>19</v>
      </c>
      <c r="AG49">
        <v>10.695</v>
      </c>
      <c r="AH49">
        <v>2</v>
      </c>
      <c r="AI49">
        <v>40125827</v>
      </c>
      <c r="AJ49">
        <v>55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ROW(Source!A36)</f>
        <v>36</v>
      </c>
      <c r="B50">
        <v>40125845</v>
      </c>
      <c r="C50">
        <v>40125826</v>
      </c>
      <c r="D50">
        <v>25356234</v>
      </c>
      <c r="E50">
        <v>66</v>
      </c>
      <c r="F50">
        <v>1</v>
      </c>
      <c r="G50">
        <v>1</v>
      </c>
      <c r="H50">
        <v>1</v>
      </c>
      <c r="I50" t="s">
        <v>375</v>
      </c>
      <c r="J50" t="s">
        <v>6</v>
      </c>
      <c r="K50" t="s">
        <v>376</v>
      </c>
      <c r="L50">
        <v>1191</v>
      </c>
      <c r="N50">
        <v>1013</v>
      </c>
      <c r="O50" t="s">
        <v>355</v>
      </c>
      <c r="P50" t="s">
        <v>355</v>
      </c>
      <c r="Q50">
        <v>1</v>
      </c>
      <c r="X50">
        <v>0.4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2</v>
      </c>
      <c r="AF50" t="s">
        <v>19</v>
      </c>
      <c r="AG50">
        <v>0.45999999999999996</v>
      </c>
      <c r="AH50">
        <v>2</v>
      </c>
      <c r="AI50">
        <v>40125828</v>
      </c>
      <c r="AJ50">
        <v>56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ROW(Source!A36)</f>
        <v>36</v>
      </c>
      <c r="B51">
        <v>40125846</v>
      </c>
      <c r="C51">
        <v>40125826</v>
      </c>
      <c r="D51">
        <v>35697643</v>
      </c>
      <c r="E51">
        <v>1</v>
      </c>
      <c r="F51">
        <v>1</v>
      </c>
      <c r="G51">
        <v>1</v>
      </c>
      <c r="H51">
        <v>2</v>
      </c>
      <c r="I51" t="s">
        <v>377</v>
      </c>
      <c r="J51" t="s">
        <v>378</v>
      </c>
      <c r="K51" t="s">
        <v>379</v>
      </c>
      <c r="L51">
        <v>1367</v>
      </c>
      <c r="N51">
        <v>1011</v>
      </c>
      <c r="O51" t="s">
        <v>380</v>
      </c>
      <c r="P51" t="s">
        <v>380</v>
      </c>
      <c r="Q51">
        <v>1</v>
      </c>
      <c r="X51">
        <v>0.4</v>
      </c>
      <c r="Y51">
        <v>0</v>
      </c>
      <c r="Z51">
        <v>89.99</v>
      </c>
      <c r="AA51">
        <v>10.06</v>
      </c>
      <c r="AB51">
        <v>0</v>
      </c>
      <c r="AC51">
        <v>0</v>
      </c>
      <c r="AD51">
        <v>1</v>
      </c>
      <c r="AE51">
        <v>0</v>
      </c>
      <c r="AF51" t="s">
        <v>19</v>
      </c>
      <c r="AG51">
        <v>0.45999999999999996</v>
      </c>
      <c r="AH51">
        <v>2</v>
      </c>
      <c r="AI51">
        <v>40125829</v>
      </c>
      <c r="AJ51">
        <v>57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ROW(Source!A36)</f>
        <v>36</v>
      </c>
      <c r="B52">
        <v>40125847</v>
      </c>
      <c r="C52">
        <v>40125826</v>
      </c>
      <c r="D52">
        <v>35703098</v>
      </c>
      <c r="E52">
        <v>1</v>
      </c>
      <c r="F52">
        <v>1</v>
      </c>
      <c r="G52">
        <v>1</v>
      </c>
      <c r="H52">
        <v>3</v>
      </c>
      <c r="I52" t="s">
        <v>356</v>
      </c>
      <c r="J52" t="s">
        <v>357</v>
      </c>
      <c r="K52" t="s">
        <v>358</v>
      </c>
      <c r="L52">
        <v>1346</v>
      </c>
      <c r="N52">
        <v>1009</v>
      </c>
      <c r="O52" t="s">
        <v>359</v>
      </c>
      <c r="P52" t="s">
        <v>359</v>
      </c>
      <c r="Q52">
        <v>1</v>
      </c>
      <c r="X52">
        <v>0.01</v>
      </c>
      <c r="Y52">
        <v>27.74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6</v>
      </c>
      <c r="AG52">
        <v>0.01</v>
      </c>
      <c r="AH52">
        <v>2</v>
      </c>
      <c r="AI52">
        <v>40125830</v>
      </c>
      <c r="AJ52">
        <v>58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ROW(Source!A36)</f>
        <v>36</v>
      </c>
      <c r="B53">
        <v>40125848</v>
      </c>
      <c r="C53">
        <v>40125826</v>
      </c>
      <c r="D53">
        <v>35704721</v>
      </c>
      <c r="E53">
        <v>1</v>
      </c>
      <c r="F53">
        <v>1</v>
      </c>
      <c r="G53">
        <v>1</v>
      </c>
      <c r="H53">
        <v>3</v>
      </c>
      <c r="I53" t="s">
        <v>381</v>
      </c>
      <c r="J53" t="s">
        <v>382</v>
      </c>
      <c r="K53" t="s">
        <v>383</v>
      </c>
      <c r="L53">
        <v>1346</v>
      </c>
      <c r="N53">
        <v>1009</v>
      </c>
      <c r="O53" t="s">
        <v>359</v>
      </c>
      <c r="P53" t="s">
        <v>359</v>
      </c>
      <c r="Q53">
        <v>1</v>
      </c>
      <c r="X53">
        <v>0.02</v>
      </c>
      <c r="Y53">
        <v>91.29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6</v>
      </c>
      <c r="AG53">
        <v>0.02</v>
      </c>
      <c r="AH53">
        <v>2</v>
      </c>
      <c r="AI53">
        <v>40125831</v>
      </c>
      <c r="AJ53">
        <v>59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ROW(Source!A36)</f>
        <v>36</v>
      </c>
      <c r="B54">
        <v>40125849</v>
      </c>
      <c r="C54">
        <v>40125826</v>
      </c>
      <c r="D54">
        <v>35706716</v>
      </c>
      <c r="E54">
        <v>1</v>
      </c>
      <c r="F54">
        <v>1</v>
      </c>
      <c r="G54">
        <v>1</v>
      </c>
      <c r="H54">
        <v>3</v>
      </c>
      <c r="I54" t="s">
        <v>384</v>
      </c>
      <c r="J54" t="s">
        <v>385</v>
      </c>
      <c r="K54" t="s">
        <v>386</v>
      </c>
      <c r="L54">
        <v>1346</v>
      </c>
      <c r="N54">
        <v>1009</v>
      </c>
      <c r="O54" t="s">
        <v>359</v>
      </c>
      <c r="P54" t="s">
        <v>359</v>
      </c>
      <c r="Q54">
        <v>1</v>
      </c>
      <c r="X54">
        <v>0.3</v>
      </c>
      <c r="Y54">
        <v>9.0399999999999991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6</v>
      </c>
      <c r="AG54">
        <v>0.3</v>
      </c>
      <c r="AH54">
        <v>2</v>
      </c>
      <c r="AI54">
        <v>40125832</v>
      </c>
      <c r="AJ54">
        <v>60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ROW(Source!A36)</f>
        <v>36</v>
      </c>
      <c r="B55">
        <v>40125850</v>
      </c>
      <c r="C55">
        <v>40125826</v>
      </c>
      <c r="D55">
        <v>35706849</v>
      </c>
      <c r="E55">
        <v>1</v>
      </c>
      <c r="F55">
        <v>1</v>
      </c>
      <c r="G55">
        <v>1</v>
      </c>
      <c r="H55">
        <v>3</v>
      </c>
      <c r="I55" t="s">
        <v>360</v>
      </c>
      <c r="J55" t="s">
        <v>361</v>
      </c>
      <c r="K55" t="s">
        <v>362</v>
      </c>
      <c r="L55">
        <v>1425</v>
      </c>
      <c r="N55">
        <v>1013</v>
      </c>
      <c r="O55" t="s">
        <v>363</v>
      </c>
      <c r="P55" t="s">
        <v>363</v>
      </c>
      <c r="Q55">
        <v>1</v>
      </c>
      <c r="X55">
        <v>0.1</v>
      </c>
      <c r="Y55">
        <v>83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 t="s">
        <v>6</v>
      </c>
      <c r="AG55">
        <v>0.1</v>
      </c>
      <c r="AH55">
        <v>2</v>
      </c>
      <c r="AI55">
        <v>40125833</v>
      </c>
      <c r="AJ55">
        <v>61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ROW(Source!A36)</f>
        <v>36</v>
      </c>
      <c r="B56">
        <v>40125851</v>
      </c>
      <c r="C56">
        <v>40125826</v>
      </c>
      <c r="D56">
        <v>35708865</v>
      </c>
      <c r="E56">
        <v>1</v>
      </c>
      <c r="F56">
        <v>1</v>
      </c>
      <c r="G56">
        <v>1</v>
      </c>
      <c r="H56">
        <v>3</v>
      </c>
      <c r="I56" t="s">
        <v>364</v>
      </c>
      <c r="J56" t="s">
        <v>365</v>
      </c>
      <c r="K56" t="s">
        <v>366</v>
      </c>
      <c r="L56">
        <v>1348</v>
      </c>
      <c r="N56">
        <v>1009</v>
      </c>
      <c r="O56" t="s">
        <v>149</v>
      </c>
      <c r="P56" t="s">
        <v>149</v>
      </c>
      <c r="Q56">
        <v>1000</v>
      </c>
      <c r="X56">
        <v>2.9999999999999997E-4</v>
      </c>
      <c r="Y56">
        <v>729.98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6</v>
      </c>
      <c r="AG56">
        <v>2.9999999999999997E-4</v>
      </c>
      <c r="AH56">
        <v>2</v>
      </c>
      <c r="AI56">
        <v>40125834</v>
      </c>
      <c r="AJ56">
        <v>62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ROW(Source!A36)</f>
        <v>36</v>
      </c>
      <c r="B57">
        <v>40125852</v>
      </c>
      <c r="C57">
        <v>40125826</v>
      </c>
      <c r="D57">
        <v>35726782</v>
      </c>
      <c r="E57">
        <v>1</v>
      </c>
      <c r="F57">
        <v>1</v>
      </c>
      <c r="G57">
        <v>1</v>
      </c>
      <c r="H57">
        <v>3</v>
      </c>
      <c r="I57" t="s">
        <v>387</v>
      </c>
      <c r="J57" t="s">
        <v>388</v>
      </c>
      <c r="K57" t="s">
        <v>389</v>
      </c>
      <c r="L57">
        <v>1348</v>
      </c>
      <c r="N57">
        <v>1009</v>
      </c>
      <c r="O57" t="s">
        <v>149</v>
      </c>
      <c r="P57" t="s">
        <v>149</v>
      </c>
      <c r="Q57">
        <v>1000</v>
      </c>
      <c r="X57">
        <v>1E-4</v>
      </c>
      <c r="Y57">
        <v>37517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6</v>
      </c>
      <c r="AG57">
        <v>1E-4</v>
      </c>
      <c r="AH57">
        <v>2</v>
      </c>
      <c r="AI57">
        <v>40125835</v>
      </c>
      <c r="AJ57">
        <v>63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ROW(Source!A36)</f>
        <v>36</v>
      </c>
      <c r="B58">
        <v>40125853</v>
      </c>
      <c r="C58">
        <v>40125826</v>
      </c>
      <c r="D58">
        <v>35727101</v>
      </c>
      <c r="E58">
        <v>1</v>
      </c>
      <c r="F58">
        <v>1</v>
      </c>
      <c r="G58">
        <v>1</v>
      </c>
      <c r="H58">
        <v>3</v>
      </c>
      <c r="I58" t="s">
        <v>367</v>
      </c>
      <c r="J58" t="s">
        <v>368</v>
      </c>
      <c r="K58" t="s">
        <v>369</v>
      </c>
      <c r="L58">
        <v>1348</v>
      </c>
      <c r="N58">
        <v>1009</v>
      </c>
      <c r="O58" t="s">
        <v>149</v>
      </c>
      <c r="P58" t="s">
        <v>149</v>
      </c>
      <c r="Q58">
        <v>1000</v>
      </c>
      <c r="X58">
        <v>6.0000000000000002E-5</v>
      </c>
      <c r="Y58">
        <v>65750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6</v>
      </c>
      <c r="AG58">
        <v>6.0000000000000002E-5</v>
      </c>
      <c r="AH58">
        <v>2</v>
      </c>
      <c r="AI58">
        <v>40125836</v>
      </c>
      <c r="AJ58">
        <v>64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ROW(Source!A36)</f>
        <v>36</v>
      </c>
      <c r="B59">
        <v>40125854</v>
      </c>
      <c r="C59">
        <v>40125826</v>
      </c>
      <c r="D59">
        <v>35735383</v>
      </c>
      <c r="E59">
        <v>1</v>
      </c>
      <c r="F59">
        <v>1</v>
      </c>
      <c r="G59">
        <v>1</v>
      </c>
      <c r="H59">
        <v>3</v>
      </c>
      <c r="I59" t="s">
        <v>390</v>
      </c>
      <c r="J59" t="s">
        <v>391</v>
      </c>
      <c r="K59" t="s">
        <v>392</v>
      </c>
      <c r="L59">
        <v>1348</v>
      </c>
      <c r="N59">
        <v>1009</v>
      </c>
      <c r="O59" t="s">
        <v>149</v>
      </c>
      <c r="P59" t="s">
        <v>149</v>
      </c>
      <c r="Q59">
        <v>1000</v>
      </c>
      <c r="X59">
        <v>2.0000000000000002E-5</v>
      </c>
      <c r="Y59">
        <v>15481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6</v>
      </c>
      <c r="AG59">
        <v>2.0000000000000002E-5</v>
      </c>
      <c r="AH59">
        <v>2</v>
      </c>
      <c r="AI59">
        <v>40125837</v>
      </c>
      <c r="AJ59">
        <v>65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ROW(Source!A36)</f>
        <v>36</v>
      </c>
      <c r="B60">
        <v>40125855</v>
      </c>
      <c r="C60">
        <v>40125826</v>
      </c>
      <c r="D60">
        <v>35736018</v>
      </c>
      <c r="E60">
        <v>1</v>
      </c>
      <c r="F60">
        <v>1</v>
      </c>
      <c r="G60">
        <v>1</v>
      </c>
      <c r="H60">
        <v>3</v>
      </c>
      <c r="I60" t="s">
        <v>393</v>
      </c>
      <c r="J60" t="s">
        <v>394</v>
      </c>
      <c r="K60" t="s">
        <v>395</v>
      </c>
      <c r="L60">
        <v>1346</v>
      </c>
      <c r="N60">
        <v>1009</v>
      </c>
      <c r="O60" t="s">
        <v>359</v>
      </c>
      <c r="P60" t="s">
        <v>359</v>
      </c>
      <c r="Q60">
        <v>1</v>
      </c>
      <c r="X60">
        <v>0.03</v>
      </c>
      <c r="Y60">
        <v>35.630000000000003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6</v>
      </c>
      <c r="AG60">
        <v>0.03</v>
      </c>
      <c r="AH60">
        <v>2</v>
      </c>
      <c r="AI60">
        <v>40125838</v>
      </c>
      <c r="AJ60">
        <v>66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ROW(Source!A36)</f>
        <v>36</v>
      </c>
      <c r="B61">
        <v>40125856</v>
      </c>
      <c r="C61">
        <v>40125826</v>
      </c>
      <c r="D61">
        <v>35751229</v>
      </c>
      <c r="E61">
        <v>1</v>
      </c>
      <c r="F61">
        <v>1</v>
      </c>
      <c r="G61">
        <v>1</v>
      </c>
      <c r="H61">
        <v>3</v>
      </c>
      <c r="I61" t="s">
        <v>396</v>
      </c>
      <c r="J61" t="s">
        <v>397</v>
      </c>
      <c r="K61" t="s">
        <v>398</v>
      </c>
      <c r="L61">
        <v>1425</v>
      </c>
      <c r="N61">
        <v>1013</v>
      </c>
      <c r="O61" t="s">
        <v>363</v>
      </c>
      <c r="P61" t="s">
        <v>363</v>
      </c>
      <c r="Q61">
        <v>1</v>
      </c>
      <c r="X61">
        <v>0.1</v>
      </c>
      <c r="Y61">
        <v>203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6</v>
      </c>
      <c r="AG61">
        <v>0.1</v>
      </c>
      <c r="AH61">
        <v>2</v>
      </c>
      <c r="AI61">
        <v>40125839</v>
      </c>
      <c r="AJ61">
        <v>67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ROW(Source!A36)</f>
        <v>36</v>
      </c>
      <c r="B62">
        <v>40125857</v>
      </c>
      <c r="C62">
        <v>40125826</v>
      </c>
      <c r="D62">
        <v>35757779</v>
      </c>
      <c r="E62">
        <v>1</v>
      </c>
      <c r="F62">
        <v>1</v>
      </c>
      <c r="G62">
        <v>1</v>
      </c>
      <c r="H62">
        <v>3</v>
      </c>
      <c r="I62" t="s">
        <v>399</v>
      </c>
      <c r="J62" t="s">
        <v>400</v>
      </c>
      <c r="K62" t="s">
        <v>401</v>
      </c>
      <c r="L62">
        <v>1346</v>
      </c>
      <c r="N62">
        <v>1009</v>
      </c>
      <c r="O62" t="s">
        <v>359</v>
      </c>
      <c r="P62" t="s">
        <v>359</v>
      </c>
      <c r="Q62">
        <v>1</v>
      </c>
      <c r="X62">
        <v>0.02</v>
      </c>
      <c r="Y62">
        <v>15.37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6</v>
      </c>
      <c r="AG62">
        <v>0.02</v>
      </c>
      <c r="AH62">
        <v>2</v>
      </c>
      <c r="AI62">
        <v>40125840</v>
      </c>
      <c r="AJ62">
        <v>68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ROW(Source!A36)</f>
        <v>36</v>
      </c>
      <c r="B63">
        <v>40125858</v>
      </c>
      <c r="C63">
        <v>40125826</v>
      </c>
      <c r="D63">
        <v>35764699</v>
      </c>
      <c r="E63">
        <v>1</v>
      </c>
      <c r="F63">
        <v>1</v>
      </c>
      <c r="G63">
        <v>1</v>
      </c>
      <c r="H63">
        <v>3</v>
      </c>
      <c r="I63" t="s">
        <v>402</v>
      </c>
      <c r="J63" t="s">
        <v>403</v>
      </c>
      <c r="K63" t="s">
        <v>404</v>
      </c>
      <c r="L63">
        <v>1346</v>
      </c>
      <c r="N63">
        <v>1009</v>
      </c>
      <c r="O63" t="s">
        <v>359</v>
      </c>
      <c r="P63" t="s">
        <v>359</v>
      </c>
      <c r="Q63">
        <v>1</v>
      </c>
      <c r="X63">
        <v>0.08</v>
      </c>
      <c r="Y63">
        <v>38.340000000000003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6</v>
      </c>
      <c r="AG63">
        <v>0.08</v>
      </c>
      <c r="AH63">
        <v>2</v>
      </c>
      <c r="AI63">
        <v>40125841</v>
      </c>
      <c r="AJ63">
        <v>69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ROW(Source!A36)</f>
        <v>36</v>
      </c>
      <c r="B64">
        <v>40125859</v>
      </c>
      <c r="C64">
        <v>40125826</v>
      </c>
      <c r="D64">
        <v>35691809</v>
      </c>
      <c r="E64">
        <v>66</v>
      </c>
      <c r="F64">
        <v>1</v>
      </c>
      <c r="G64">
        <v>1</v>
      </c>
      <c r="H64">
        <v>3</v>
      </c>
      <c r="I64" t="s">
        <v>370</v>
      </c>
      <c r="J64" t="s">
        <v>6</v>
      </c>
      <c r="K64" t="s">
        <v>371</v>
      </c>
      <c r="L64">
        <v>1374</v>
      </c>
      <c r="N64">
        <v>1013</v>
      </c>
      <c r="O64" t="s">
        <v>372</v>
      </c>
      <c r="P64" t="s">
        <v>372</v>
      </c>
      <c r="Q64">
        <v>1</v>
      </c>
      <c r="X64">
        <v>2.06</v>
      </c>
      <c r="Y64">
        <v>1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6</v>
      </c>
      <c r="AG64">
        <v>2.06</v>
      </c>
      <c r="AH64">
        <v>2</v>
      </c>
      <c r="AI64">
        <v>40125843</v>
      </c>
      <c r="AJ64">
        <v>70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ROW(Source!A39)</f>
        <v>39</v>
      </c>
      <c r="B65">
        <v>41361894</v>
      </c>
      <c r="C65">
        <v>41361893</v>
      </c>
      <c r="D65">
        <v>35686885</v>
      </c>
      <c r="E65">
        <v>66</v>
      </c>
      <c r="F65">
        <v>1</v>
      </c>
      <c r="G65">
        <v>1</v>
      </c>
      <c r="H65">
        <v>1</v>
      </c>
      <c r="I65" t="s">
        <v>405</v>
      </c>
      <c r="J65" t="s">
        <v>6</v>
      </c>
      <c r="K65" t="s">
        <v>406</v>
      </c>
      <c r="L65">
        <v>1191</v>
      </c>
      <c r="N65">
        <v>1013</v>
      </c>
      <c r="O65" t="s">
        <v>355</v>
      </c>
      <c r="P65" t="s">
        <v>355</v>
      </c>
      <c r="Q65">
        <v>1</v>
      </c>
      <c r="X65">
        <v>6.48</v>
      </c>
      <c r="Y65">
        <v>0</v>
      </c>
      <c r="Z65">
        <v>0</v>
      </c>
      <c r="AA65">
        <v>0</v>
      </c>
      <c r="AB65">
        <v>9.6199999999999992</v>
      </c>
      <c r="AC65">
        <v>0</v>
      </c>
      <c r="AD65">
        <v>1</v>
      </c>
      <c r="AE65">
        <v>1</v>
      </c>
      <c r="AF65" t="s">
        <v>19</v>
      </c>
      <c r="AG65">
        <v>7.452</v>
      </c>
      <c r="AH65">
        <v>2</v>
      </c>
      <c r="AI65">
        <v>41361894</v>
      </c>
      <c r="AJ65">
        <v>73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ROW(Source!A39)</f>
        <v>39</v>
      </c>
      <c r="B66">
        <v>41361895</v>
      </c>
      <c r="C66">
        <v>41361893</v>
      </c>
      <c r="D66">
        <v>35703098</v>
      </c>
      <c r="E66">
        <v>1</v>
      </c>
      <c r="F66">
        <v>1</v>
      </c>
      <c r="G66">
        <v>1</v>
      </c>
      <c r="H66">
        <v>3</v>
      </c>
      <c r="I66" t="s">
        <v>356</v>
      </c>
      <c r="J66" t="s">
        <v>357</v>
      </c>
      <c r="K66" t="s">
        <v>358</v>
      </c>
      <c r="L66">
        <v>1346</v>
      </c>
      <c r="N66">
        <v>1009</v>
      </c>
      <c r="O66" t="s">
        <v>359</v>
      </c>
      <c r="P66" t="s">
        <v>359</v>
      </c>
      <c r="Q66">
        <v>1</v>
      </c>
      <c r="X66">
        <v>5.9999999999999995E-4</v>
      </c>
      <c r="Y66">
        <v>27.74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6</v>
      </c>
      <c r="AG66">
        <v>5.9999999999999995E-4</v>
      </c>
      <c r="AH66">
        <v>2</v>
      </c>
      <c r="AI66">
        <v>41361895</v>
      </c>
      <c r="AJ66">
        <v>74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ROW(Source!A39)</f>
        <v>39</v>
      </c>
      <c r="B67">
        <v>41361896</v>
      </c>
      <c r="C67">
        <v>41361893</v>
      </c>
      <c r="D67">
        <v>35706849</v>
      </c>
      <c r="E67">
        <v>1</v>
      </c>
      <c r="F67">
        <v>1</v>
      </c>
      <c r="G67">
        <v>1</v>
      </c>
      <c r="H67">
        <v>3</v>
      </c>
      <c r="I67" t="s">
        <v>360</v>
      </c>
      <c r="J67" t="s">
        <v>361</v>
      </c>
      <c r="K67" t="s">
        <v>362</v>
      </c>
      <c r="L67">
        <v>1425</v>
      </c>
      <c r="N67">
        <v>1013</v>
      </c>
      <c r="O67" t="s">
        <v>363</v>
      </c>
      <c r="P67" t="s">
        <v>363</v>
      </c>
      <c r="Q67">
        <v>1</v>
      </c>
      <c r="X67">
        <v>0.08</v>
      </c>
      <c r="Y67">
        <v>83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6</v>
      </c>
      <c r="AG67">
        <v>0.08</v>
      </c>
      <c r="AH67">
        <v>2</v>
      </c>
      <c r="AI67">
        <v>41361896</v>
      </c>
      <c r="AJ67">
        <v>75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ROW(Source!A39)</f>
        <v>39</v>
      </c>
      <c r="B68">
        <v>41361897</v>
      </c>
      <c r="C68">
        <v>41361893</v>
      </c>
      <c r="D68">
        <v>35708865</v>
      </c>
      <c r="E68">
        <v>1</v>
      </c>
      <c r="F68">
        <v>1</v>
      </c>
      <c r="G68">
        <v>1</v>
      </c>
      <c r="H68">
        <v>3</v>
      </c>
      <c r="I68" t="s">
        <v>364</v>
      </c>
      <c r="J68" t="s">
        <v>365</v>
      </c>
      <c r="K68" t="s">
        <v>366</v>
      </c>
      <c r="L68">
        <v>1348</v>
      </c>
      <c r="N68">
        <v>1009</v>
      </c>
      <c r="O68" t="s">
        <v>149</v>
      </c>
      <c r="P68" t="s">
        <v>149</v>
      </c>
      <c r="Q68">
        <v>1000</v>
      </c>
      <c r="X68">
        <v>4.0000000000000003E-5</v>
      </c>
      <c r="Y68">
        <v>729.98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6</v>
      </c>
      <c r="AG68">
        <v>4.0000000000000003E-5</v>
      </c>
      <c r="AH68">
        <v>2</v>
      </c>
      <c r="AI68">
        <v>41361897</v>
      </c>
      <c r="AJ68">
        <v>76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ROW(Source!A39)</f>
        <v>39</v>
      </c>
      <c r="B69">
        <v>41361898</v>
      </c>
      <c r="C69">
        <v>41361893</v>
      </c>
      <c r="D69">
        <v>35727101</v>
      </c>
      <c r="E69">
        <v>1</v>
      </c>
      <c r="F69">
        <v>1</v>
      </c>
      <c r="G69">
        <v>1</v>
      </c>
      <c r="H69">
        <v>3</v>
      </c>
      <c r="I69" t="s">
        <v>367</v>
      </c>
      <c r="J69" t="s">
        <v>368</v>
      </c>
      <c r="K69" t="s">
        <v>369</v>
      </c>
      <c r="L69">
        <v>1348</v>
      </c>
      <c r="N69">
        <v>1009</v>
      </c>
      <c r="O69" t="s">
        <v>149</v>
      </c>
      <c r="P69" t="s">
        <v>149</v>
      </c>
      <c r="Q69">
        <v>1000</v>
      </c>
      <c r="X69">
        <v>1.0000000000000001E-5</v>
      </c>
      <c r="Y69">
        <v>65750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6</v>
      </c>
      <c r="AG69">
        <v>1.0000000000000001E-5</v>
      </c>
      <c r="AH69">
        <v>2</v>
      </c>
      <c r="AI69">
        <v>41361898</v>
      </c>
      <c r="AJ69">
        <v>77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ROW(Source!A39)</f>
        <v>39</v>
      </c>
      <c r="B70">
        <v>41361899</v>
      </c>
      <c r="C70">
        <v>41361893</v>
      </c>
      <c r="D70">
        <v>35691809</v>
      </c>
      <c r="E70">
        <v>66</v>
      </c>
      <c r="F70">
        <v>1</v>
      </c>
      <c r="G70">
        <v>1</v>
      </c>
      <c r="H70">
        <v>3</v>
      </c>
      <c r="I70" t="s">
        <v>370</v>
      </c>
      <c r="J70" t="s">
        <v>6</v>
      </c>
      <c r="K70" t="s">
        <v>371</v>
      </c>
      <c r="L70">
        <v>1374</v>
      </c>
      <c r="N70">
        <v>1013</v>
      </c>
      <c r="O70" t="s">
        <v>372</v>
      </c>
      <c r="P70" t="s">
        <v>372</v>
      </c>
      <c r="Q70">
        <v>1</v>
      </c>
      <c r="X70">
        <v>1.25</v>
      </c>
      <c r="Y70">
        <v>1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6</v>
      </c>
      <c r="AG70">
        <v>1.25</v>
      </c>
      <c r="AH70">
        <v>2</v>
      </c>
      <c r="AI70">
        <v>41361899</v>
      </c>
      <c r="AJ70">
        <v>78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ROW(Source!A43)</f>
        <v>43</v>
      </c>
      <c r="B71">
        <v>40125405</v>
      </c>
      <c r="C71">
        <v>40125396</v>
      </c>
      <c r="D71">
        <v>35686885</v>
      </c>
      <c r="E71">
        <v>66</v>
      </c>
      <c r="F71">
        <v>1</v>
      </c>
      <c r="G71">
        <v>1</v>
      </c>
      <c r="H71">
        <v>1</v>
      </c>
      <c r="I71" t="s">
        <v>405</v>
      </c>
      <c r="J71" t="s">
        <v>6</v>
      </c>
      <c r="K71" t="s">
        <v>406</v>
      </c>
      <c r="L71">
        <v>1191</v>
      </c>
      <c r="N71">
        <v>1013</v>
      </c>
      <c r="O71" t="s">
        <v>355</v>
      </c>
      <c r="P71" t="s">
        <v>355</v>
      </c>
      <c r="Q71">
        <v>1</v>
      </c>
      <c r="X71">
        <v>0.35</v>
      </c>
      <c r="Y71">
        <v>0</v>
      </c>
      <c r="Z71">
        <v>0</v>
      </c>
      <c r="AA71">
        <v>0</v>
      </c>
      <c r="AB71">
        <v>9.6199999999999992</v>
      </c>
      <c r="AC71">
        <v>0</v>
      </c>
      <c r="AD71">
        <v>1</v>
      </c>
      <c r="AE71">
        <v>1</v>
      </c>
      <c r="AF71" t="s">
        <v>19</v>
      </c>
      <c r="AG71">
        <v>0.40249999999999997</v>
      </c>
      <c r="AH71">
        <v>2</v>
      </c>
      <c r="AI71">
        <v>40125397</v>
      </c>
      <c r="AJ71">
        <v>82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ROW(Source!A43)</f>
        <v>43</v>
      </c>
      <c r="B72">
        <v>40125406</v>
      </c>
      <c r="C72">
        <v>40125396</v>
      </c>
      <c r="D72">
        <v>35698641</v>
      </c>
      <c r="E72">
        <v>1</v>
      </c>
      <c r="F72">
        <v>1</v>
      </c>
      <c r="G72">
        <v>1</v>
      </c>
      <c r="H72">
        <v>2</v>
      </c>
      <c r="I72" t="s">
        <v>416</v>
      </c>
      <c r="J72" t="s">
        <v>417</v>
      </c>
      <c r="K72" t="s">
        <v>418</v>
      </c>
      <c r="L72">
        <v>1367</v>
      </c>
      <c r="N72">
        <v>1011</v>
      </c>
      <c r="O72" t="s">
        <v>380</v>
      </c>
      <c r="P72" t="s">
        <v>380</v>
      </c>
      <c r="Q72">
        <v>1</v>
      </c>
      <c r="X72">
        <v>0.12</v>
      </c>
      <c r="Y72">
        <v>0</v>
      </c>
      <c r="Z72">
        <v>8.1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19</v>
      </c>
      <c r="AG72">
        <v>0.13799999999999998</v>
      </c>
      <c r="AH72">
        <v>2</v>
      </c>
      <c r="AI72">
        <v>40125398</v>
      </c>
      <c r="AJ72">
        <v>83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ROW(Source!A43)</f>
        <v>43</v>
      </c>
      <c r="B73">
        <v>40125407</v>
      </c>
      <c r="C73">
        <v>40125396</v>
      </c>
      <c r="D73">
        <v>35704919</v>
      </c>
      <c r="E73">
        <v>1</v>
      </c>
      <c r="F73">
        <v>1</v>
      </c>
      <c r="G73">
        <v>1</v>
      </c>
      <c r="H73">
        <v>3</v>
      </c>
      <c r="I73" t="s">
        <v>419</v>
      </c>
      <c r="J73" t="s">
        <v>420</v>
      </c>
      <c r="K73" t="s">
        <v>421</v>
      </c>
      <c r="L73">
        <v>1407</v>
      </c>
      <c r="N73">
        <v>1013</v>
      </c>
      <c r="O73" t="s">
        <v>422</v>
      </c>
      <c r="P73" t="s">
        <v>422</v>
      </c>
      <c r="Q73">
        <v>1</v>
      </c>
      <c r="X73">
        <v>1.5E-3</v>
      </c>
      <c r="Y73">
        <v>253.8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6</v>
      </c>
      <c r="AG73">
        <v>1.5E-3</v>
      </c>
      <c r="AH73">
        <v>2</v>
      </c>
      <c r="AI73">
        <v>40125399</v>
      </c>
      <c r="AJ73">
        <v>84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ROW(Source!A43)</f>
        <v>43</v>
      </c>
      <c r="B74">
        <v>40125408</v>
      </c>
      <c r="C74">
        <v>40125396</v>
      </c>
      <c r="D74">
        <v>35705541</v>
      </c>
      <c r="E74">
        <v>1</v>
      </c>
      <c r="F74">
        <v>1</v>
      </c>
      <c r="G74">
        <v>1</v>
      </c>
      <c r="H74">
        <v>3</v>
      </c>
      <c r="I74" t="s">
        <v>423</v>
      </c>
      <c r="J74" t="s">
        <v>424</v>
      </c>
      <c r="K74" t="s">
        <v>425</v>
      </c>
      <c r="L74">
        <v>1348</v>
      </c>
      <c r="N74">
        <v>1009</v>
      </c>
      <c r="O74" t="s">
        <v>149</v>
      </c>
      <c r="P74" t="s">
        <v>149</v>
      </c>
      <c r="Q74">
        <v>1000</v>
      </c>
      <c r="X74">
        <v>1.0000000000000001E-5</v>
      </c>
      <c r="Y74">
        <v>9765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6</v>
      </c>
      <c r="AG74">
        <v>1.0000000000000001E-5</v>
      </c>
      <c r="AH74">
        <v>2</v>
      </c>
      <c r="AI74">
        <v>40125400</v>
      </c>
      <c r="AJ74">
        <v>85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ROW(Source!A43)</f>
        <v>43</v>
      </c>
      <c r="B75">
        <v>40125409</v>
      </c>
      <c r="C75">
        <v>40125396</v>
      </c>
      <c r="D75">
        <v>35706868</v>
      </c>
      <c r="E75">
        <v>1</v>
      </c>
      <c r="F75">
        <v>1</v>
      </c>
      <c r="G75">
        <v>1</v>
      </c>
      <c r="H75">
        <v>3</v>
      </c>
      <c r="I75" t="s">
        <v>426</v>
      </c>
      <c r="J75" t="s">
        <v>427</v>
      </c>
      <c r="K75" t="s">
        <v>428</v>
      </c>
      <c r="L75">
        <v>1348</v>
      </c>
      <c r="N75">
        <v>1009</v>
      </c>
      <c r="O75" t="s">
        <v>149</v>
      </c>
      <c r="P75" t="s">
        <v>149</v>
      </c>
      <c r="Q75">
        <v>1000</v>
      </c>
      <c r="X75">
        <v>2.0000000000000002E-5</v>
      </c>
      <c r="Y75">
        <v>22558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6</v>
      </c>
      <c r="AG75">
        <v>2.0000000000000002E-5</v>
      </c>
      <c r="AH75">
        <v>2</v>
      </c>
      <c r="AI75">
        <v>40125401</v>
      </c>
      <c r="AJ75">
        <v>86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ROW(Source!A43)</f>
        <v>43</v>
      </c>
      <c r="B76">
        <v>40125410</v>
      </c>
      <c r="C76">
        <v>40125396</v>
      </c>
      <c r="D76">
        <v>35744961</v>
      </c>
      <c r="E76">
        <v>1</v>
      </c>
      <c r="F76">
        <v>1</v>
      </c>
      <c r="G76">
        <v>1</v>
      </c>
      <c r="H76">
        <v>3</v>
      </c>
      <c r="I76" t="s">
        <v>429</v>
      </c>
      <c r="J76" t="s">
        <v>430</v>
      </c>
      <c r="K76" t="s">
        <v>431</v>
      </c>
      <c r="L76">
        <v>1407</v>
      </c>
      <c r="N76">
        <v>1013</v>
      </c>
      <c r="O76" t="s">
        <v>422</v>
      </c>
      <c r="P76" t="s">
        <v>422</v>
      </c>
      <c r="Q76">
        <v>1</v>
      </c>
      <c r="X76">
        <v>1.5E-3</v>
      </c>
      <c r="Y76">
        <v>135.82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6</v>
      </c>
      <c r="AG76">
        <v>1.5E-3</v>
      </c>
      <c r="AH76">
        <v>2</v>
      </c>
      <c r="AI76">
        <v>40125402</v>
      </c>
      <c r="AJ76">
        <v>87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ROW(Source!A43)</f>
        <v>43</v>
      </c>
      <c r="B77">
        <v>40125411</v>
      </c>
      <c r="C77">
        <v>40125396</v>
      </c>
      <c r="D77">
        <v>35691809</v>
      </c>
      <c r="E77">
        <v>66</v>
      </c>
      <c r="F77">
        <v>1</v>
      </c>
      <c r="G77">
        <v>1</v>
      </c>
      <c r="H77">
        <v>3</v>
      </c>
      <c r="I77" t="s">
        <v>370</v>
      </c>
      <c r="J77" t="s">
        <v>6</v>
      </c>
      <c r="K77" t="s">
        <v>371</v>
      </c>
      <c r="L77">
        <v>1374</v>
      </c>
      <c r="N77">
        <v>1013</v>
      </c>
      <c r="O77" t="s">
        <v>372</v>
      </c>
      <c r="P77" t="s">
        <v>372</v>
      </c>
      <c r="Q77">
        <v>1</v>
      </c>
      <c r="X77">
        <v>7.0000000000000007E-2</v>
      </c>
      <c r="Y77">
        <v>1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6</v>
      </c>
      <c r="AG77">
        <v>7.0000000000000007E-2</v>
      </c>
      <c r="AH77">
        <v>2</v>
      </c>
      <c r="AI77">
        <v>40125403</v>
      </c>
      <c r="AJ77">
        <v>88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ROW(Source!A45)</f>
        <v>45</v>
      </c>
      <c r="B78">
        <v>40125423</v>
      </c>
      <c r="C78">
        <v>40125413</v>
      </c>
      <c r="D78">
        <v>35686875</v>
      </c>
      <c r="E78">
        <v>66</v>
      </c>
      <c r="F78">
        <v>1</v>
      </c>
      <c r="G78">
        <v>1</v>
      </c>
      <c r="H78">
        <v>1</v>
      </c>
      <c r="I78" t="s">
        <v>432</v>
      </c>
      <c r="J78" t="s">
        <v>6</v>
      </c>
      <c r="K78" t="s">
        <v>433</v>
      </c>
      <c r="L78">
        <v>1191</v>
      </c>
      <c r="N78">
        <v>1013</v>
      </c>
      <c r="O78" t="s">
        <v>355</v>
      </c>
      <c r="P78" t="s">
        <v>355</v>
      </c>
      <c r="Q78">
        <v>1</v>
      </c>
      <c r="X78">
        <v>19.04</v>
      </c>
      <c r="Y78">
        <v>0</v>
      </c>
      <c r="Z78">
        <v>0</v>
      </c>
      <c r="AA78">
        <v>0</v>
      </c>
      <c r="AB78">
        <v>9.4</v>
      </c>
      <c r="AC78">
        <v>0</v>
      </c>
      <c r="AD78">
        <v>1</v>
      </c>
      <c r="AE78">
        <v>1</v>
      </c>
      <c r="AF78" t="s">
        <v>19</v>
      </c>
      <c r="AG78">
        <v>21.895999999999997</v>
      </c>
      <c r="AH78">
        <v>2</v>
      </c>
      <c r="AI78">
        <v>40125414</v>
      </c>
      <c r="AJ78">
        <v>90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ROW(Source!A45)</f>
        <v>45</v>
      </c>
      <c r="B79">
        <v>40125424</v>
      </c>
      <c r="C79">
        <v>40125413</v>
      </c>
      <c r="D79">
        <v>35687095</v>
      </c>
      <c r="E79">
        <v>66</v>
      </c>
      <c r="F79">
        <v>1</v>
      </c>
      <c r="G79">
        <v>1</v>
      </c>
      <c r="H79">
        <v>1</v>
      </c>
      <c r="I79" t="s">
        <v>375</v>
      </c>
      <c r="J79" t="s">
        <v>6</v>
      </c>
      <c r="K79" t="s">
        <v>376</v>
      </c>
      <c r="L79">
        <v>1191</v>
      </c>
      <c r="N79">
        <v>1013</v>
      </c>
      <c r="O79" t="s">
        <v>355</v>
      </c>
      <c r="P79" t="s">
        <v>355</v>
      </c>
      <c r="Q79">
        <v>1</v>
      </c>
      <c r="X79">
        <v>0.18</v>
      </c>
      <c r="Y79">
        <v>0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2</v>
      </c>
      <c r="AF79" t="s">
        <v>19</v>
      </c>
      <c r="AG79">
        <v>0.20699999999999999</v>
      </c>
      <c r="AH79">
        <v>2</v>
      </c>
      <c r="AI79">
        <v>40125415</v>
      </c>
      <c r="AJ79">
        <v>91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ROW(Source!A45)</f>
        <v>45</v>
      </c>
      <c r="B80">
        <v>40125425</v>
      </c>
      <c r="C80">
        <v>40125413</v>
      </c>
      <c r="D80">
        <v>35697488</v>
      </c>
      <c r="E80">
        <v>1</v>
      </c>
      <c r="F80">
        <v>1</v>
      </c>
      <c r="G80">
        <v>1</v>
      </c>
      <c r="H80">
        <v>2</v>
      </c>
      <c r="I80" t="s">
        <v>434</v>
      </c>
      <c r="J80" t="s">
        <v>435</v>
      </c>
      <c r="K80" t="s">
        <v>436</v>
      </c>
      <c r="L80">
        <v>1367</v>
      </c>
      <c r="N80">
        <v>1011</v>
      </c>
      <c r="O80" t="s">
        <v>380</v>
      </c>
      <c r="P80" t="s">
        <v>380</v>
      </c>
      <c r="Q80">
        <v>1</v>
      </c>
      <c r="X80">
        <v>0.09</v>
      </c>
      <c r="Y80">
        <v>0</v>
      </c>
      <c r="Z80">
        <v>115.4</v>
      </c>
      <c r="AA80">
        <v>13.5</v>
      </c>
      <c r="AB80">
        <v>0</v>
      </c>
      <c r="AC80">
        <v>0</v>
      </c>
      <c r="AD80">
        <v>1</v>
      </c>
      <c r="AE80">
        <v>0</v>
      </c>
      <c r="AF80" t="s">
        <v>19</v>
      </c>
      <c r="AG80">
        <v>0.10349999999999999</v>
      </c>
      <c r="AH80">
        <v>2</v>
      </c>
      <c r="AI80">
        <v>40125416</v>
      </c>
      <c r="AJ80">
        <v>92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ROW(Source!A45)</f>
        <v>45</v>
      </c>
      <c r="B81">
        <v>40125426</v>
      </c>
      <c r="C81">
        <v>40125413</v>
      </c>
      <c r="D81">
        <v>35698427</v>
      </c>
      <c r="E81">
        <v>1</v>
      </c>
      <c r="F81">
        <v>1</v>
      </c>
      <c r="G81">
        <v>1</v>
      </c>
      <c r="H81">
        <v>2</v>
      </c>
      <c r="I81" t="s">
        <v>437</v>
      </c>
      <c r="J81" t="s">
        <v>438</v>
      </c>
      <c r="K81" t="s">
        <v>439</v>
      </c>
      <c r="L81">
        <v>1367</v>
      </c>
      <c r="N81">
        <v>1011</v>
      </c>
      <c r="O81" t="s">
        <v>380</v>
      </c>
      <c r="P81" t="s">
        <v>380</v>
      </c>
      <c r="Q81">
        <v>1</v>
      </c>
      <c r="X81">
        <v>0.09</v>
      </c>
      <c r="Y81">
        <v>0</v>
      </c>
      <c r="Z81">
        <v>65.709999999999994</v>
      </c>
      <c r="AA81">
        <v>11.6</v>
      </c>
      <c r="AB81">
        <v>0</v>
      </c>
      <c r="AC81">
        <v>0</v>
      </c>
      <c r="AD81">
        <v>1</v>
      </c>
      <c r="AE81">
        <v>0</v>
      </c>
      <c r="AF81" t="s">
        <v>19</v>
      </c>
      <c r="AG81">
        <v>0.10349999999999999</v>
      </c>
      <c r="AH81">
        <v>2</v>
      </c>
      <c r="AI81">
        <v>40125417</v>
      </c>
      <c r="AJ81">
        <v>93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ROW(Source!A45)</f>
        <v>45</v>
      </c>
      <c r="B82">
        <v>40125427</v>
      </c>
      <c r="C82">
        <v>40125413</v>
      </c>
      <c r="D82">
        <v>35698641</v>
      </c>
      <c r="E82">
        <v>1</v>
      </c>
      <c r="F82">
        <v>1</v>
      </c>
      <c r="G82">
        <v>1</v>
      </c>
      <c r="H82">
        <v>2</v>
      </c>
      <c r="I82" t="s">
        <v>416</v>
      </c>
      <c r="J82" t="s">
        <v>417</v>
      </c>
      <c r="K82" t="s">
        <v>418</v>
      </c>
      <c r="L82">
        <v>1367</v>
      </c>
      <c r="N82">
        <v>1011</v>
      </c>
      <c r="O82" t="s">
        <v>380</v>
      </c>
      <c r="P82" t="s">
        <v>380</v>
      </c>
      <c r="Q82">
        <v>1</v>
      </c>
      <c r="X82">
        <v>2.16</v>
      </c>
      <c r="Y82">
        <v>0</v>
      </c>
      <c r="Z82">
        <v>8.1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19</v>
      </c>
      <c r="AG82">
        <v>2.484</v>
      </c>
      <c r="AH82">
        <v>2</v>
      </c>
      <c r="AI82">
        <v>40125418</v>
      </c>
      <c r="AJ82">
        <v>94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ROW(Source!A45)</f>
        <v>45</v>
      </c>
      <c r="B83">
        <v>40125428</v>
      </c>
      <c r="C83">
        <v>40125413</v>
      </c>
      <c r="D83">
        <v>35705531</v>
      </c>
      <c r="E83">
        <v>1</v>
      </c>
      <c r="F83">
        <v>1</v>
      </c>
      <c r="G83">
        <v>1</v>
      </c>
      <c r="H83">
        <v>3</v>
      </c>
      <c r="I83" t="s">
        <v>440</v>
      </c>
      <c r="J83" t="s">
        <v>441</v>
      </c>
      <c r="K83" t="s">
        <v>442</v>
      </c>
      <c r="L83">
        <v>1346</v>
      </c>
      <c r="N83">
        <v>1009</v>
      </c>
      <c r="O83" t="s">
        <v>359</v>
      </c>
      <c r="P83" t="s">
        <v>359</v>
      </c>
      <c r="Q83">
        <v>1</v>
      </c>
      <c r="X83">
        <v>0.96</v>
      </c>
      <c r="Y83">
        <v>10.57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6</v>
      </c>
      <c r="AG83">
        <v>0.96</v>
      </c>
      <c r="AH83">
        <v>2</v>
      </c>
      <c r="AI83">
        <v>40125419</v>
      </c>
      <c r="AJ83">
        <v>95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ROW(Source!A45)</f>
        <v>45</v>
      </c>
      <c r="B84">
        <v>40125429</v>
      </c>
      <c r="C84">
        <v>40125413</v>
      </c>
      <c r="D84">
        <v>35734638</v>
      </c>
      <c r="E84">
        <v>1</v>
      </c>
      <c r="F84">
        <v>1</v>
      </c>
      <c r="G84">
        <v>1</v>
      </c>
      <c r="H84">
        <v>3</v>
      </c>
      <c r="I84" t="s">
        <v>443</v>
      </c>
      <c r="J84" t="s">
        <v>444</v>
      </c>
      <c r="K84" t="s">
        <v>445</v>
      </c>
      <c r="L84">
        <v>1346</v>
      </c>
      <c r="N84">
        <v>1009</v>
      </c>
      <c r="O84" t="s">
        <v>359</v>
      </c>
      <c r="P84" t="s">
        <v>359</v>
      </c>
      <c r="Q84">
        <v>1</v>
      </c>
      <c r="X84">
        <v>0.2</v>
      </c>
      <c r="Y84">
        <v>25.8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6</v>
      </c>
      <c r="AG84">
        <v>0.2</v>
      </c>
      <c r="AH84">
        <v>2</v>
      </c>
      <c r="AI84">
        <v>40125420</v>
      </c>
      <c r="AJ84">
        <v>96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ROW(Source!A45)</f>
        <v>45</v>
      </c>
      <c r="B85">
        <v>40125430</v>
      </c>
      <c r="C85">
        <v>40125413</v>
      </c>
      <c r="D85">
        <v>35691809</v>
      </c>
      <c r="E85">
        <v>66</v>
      </c>
      <c r="F85">
        <v>1</v>
      </c>
      <c r="G85">
        <v>1</v>
      </c>
      <c r="H85">
        <v>3</v>
      </c>
      <c r="I85" t="s">
        <v>370</v>
      </c>
      <c r="J85" t="s">
        <v>6</v>
      </c>
      <c r="K85" t="s">
        <v>371</v>
      </c>
      <c r="L85">
        <v>1374</v>
      </c>
      <c r="N85">
        <v>1013</v>
      </c>
      <c r="O85" t="s">
        <v>372</v>
      </c>
      <c r="P85" t="s">
        <v>372</v>
      </c>
      <c r="Q85">
        <v>1</v>
      </c>
      <c r="X85">
        <v>3.58</v>
      </c>
      <c r="Y85">
        <v>1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6</v>
      </c>
      <c r="AG85">
        <v>3.58</v>
      </c>
      <c r="AH85">
        <v>2</v>
      </c>
      <c r="AI85">
        <v>40125421</v>
      </c>
      <c r="AJ85">
        <v>98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ROW(Source!A47)</f>
        <v>47</v>
      </c>
      <c r="B86">
        <v>40125444</v>
      </c>
      <c r="C86">
        <v>40125432</v>
      </c>
      <c r="D86">
        <v>35686875</v>
      </c>
      <c r="E86">
        <v>66</v>
      </c>
      <c r="F86">
        <v>1</v>
      </c>
      <c r="G86">
        <v>1</v>
      </c>
      <c r="H86">
        <v>1</v>
      </c>
      <c r="I86" t="s">
        <v>432</v>
      </c>
      <c r="J86" t="s">
        <v>6</v>
      </c>
      <c r="K86" t="s">
        <v>433</v>
      </c>
      <c r="L86">
        <v>1191</v>
      </c>
      <c r="N86">
        <v>1013</v>
      </c>
      <c r="O86" t="s">
        <v>355</v>
      </c>
      <c r="P86" t="s">
        <v>355</v>
      </c>
      <c r="Q86">
        <v>1</v>
      </c>
      <c r="X86">
        <v>5.39</v>
      </c>
      <c r="Y86">
        <v>0</v>
      </c>
      <c r="Z86">
        <v>0</v>
      </c>
      <c r="AA86">
        <v>0</v>
      </c>
      <c r="AB86">
        <v>9.4</v>
      </c>
      <c r="AC86">
        <v>0</v>
      </c>
      <c r="AD86">
        <v>1</v>
      </c>
      <c r="AE86">
        <v>1</v>
      </c>
      <c r="AF86" t="s">
        <v>19</v>
      </c>
      <c r="AG86">
        <v>6.1984999999999992</v>
      </c>
      <c r="AH86">
        <v>2</v>
      </c>
      <c r="AI86">
        <v>40125433</v>
      </c>
      <c r="AJ86">
        <v>99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ROW(Source!A47)</f>
        <v>47</v>
      </c>
      <c r="B87">
        <v>40125445</v>
      </c>
      <c r="C87">
        <v>40125432</v>
      </c>
      <c r="D87">
        <v>35687095</v>
      </c>
      <c r="E87">
        <v>66</v>
      </c>
      <c r="F87">
        <v>1</v>
      </c>
      <c r="G87">
        <v>1</v>
      </c>
      <c r="H87">
        <v>1</v>
      </c>
      <c r="I87" t="s">
        <v>375</v>
      </c>
      <c r="J87" t="s">
        <v>6</v>
      </c>
      <c r="K87" t="s">
        <v>376</v>
      </c>
      <c r="L87">
        <v>1191</v>
      </c>
      <c r="N87">
        <v>1013</v>
      </c>
      <c r="O87" t="s">
        <v>355</v>
      </c>
      <c r="P87" t="s">
        <v>355</v>
      </c>
      <c r="Q87">
        <v>1</v>
      </c>
      <c r="X87">
        <v>0.04</v>
      </c>
      <c r="Y87">
        <v>0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2</v>
      </c>
      <c r="AF87" t="s">
        <v>19</v>
      </c>
      <c r="AG87">
        <v>4.5999999999999999E-2</v>
      </c>
      <c r="AH87">
        <v>2</v>
      </c>
      <c r="AI87">
        <v>40125434</v>
      </c>
      <c r="AJ87">
        <v>100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ROW(Source!A47)</f>
        <v>47</v>
      </c>
      <c r="B88">
        <v>40125446</v>
      </c>
      <c r="C88">
        <v>40125432</v>
      </c>
      <c r="D88">
        <v>35697488</v>
      </c>
      <c r="E88">
        <v>1</v>
      </c>
      <c r="F88">
        <v>1</v>
      </c>
      <c r="G88">
        <v>1</v>
      </c>
      <c r="H88">
        <v>2</v>
      </c>
      <c r="I88" t="s">
        <v>434</v>
      </c>
      <c r="J88" t="s">
        <v>435</v>
      </c>
      <c r="K88" t="s">
        <v>436</v>
      </c>
      <c r="L88">
        <v>1367</v>
      </c>
      <c r="N88">
        <v>1011</v>
      </c>
      <c r="O88" t="s">
        <v>380</v>
      </c>
      <c r="P88" t="s">
        <v>380</v>
      </c>
      <c r="Q88">
        <v>1</v>
      </c>
      <c r="X88">
        <v>0.02</v>
      </c>
      <c r="Y88">
        <v>0</v>
      </c>
      <c r="Z88">
        <v>115.4</v>
      </c>
      <c r="AA88">
        <v>13.5</v>
      </c>
      <c r="AB88">
        <v>0</v>
      </c>
      <c r="AC88">
        <v>0</v>
      </c>
      <c r="AD88">
        <v>1</v>
      </c>
      <c r="AE88">
        <v>0</v>
      </c>
      <c r="AF88" t="s">
        <v>19</v>
      </c>
      <c r="AG88">
        <v>2.3E-2</v>
      </c>
      <c r="AH88">
        <v>2</v>
      </c>
      <c r="AI88">
        <v>40125435</v>
      </c>
      <c r="AJ88">
        <v>101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ROW(Source!A47)</f>
        <v>47</v>
      </c>
      <c r="B89">
        <v>40125447</v>
      </c>
      <c r="C89">
        <v>40125432</v>
      </c>
      <c r="D89">
        <v>35698427</v>
      </c>
      <c r="E89">
        <v>1</v>
      </c>
      <c r="F89">
        <v>1</v>
      </c>
      <c r="G89">
        <v>1</v>
      </c>
      <c r="H89">
        <v>2</v>
      </c>
      <c r="I89" t="s">
        <v>437</v>
      </c>
      <c r="J89" t="s">
        <v>438</v>
      </c>
      <c r="K89" t="s">
        <v>439</v>
      </c>
      <c r="L89">
        <v>1367</v>
      </c>
      <c r="N89">
        <v>1011</v>
      </c>
      <c r="O89" t="s">
        <v>380</v>
      </c>
      <c r="P89" t="s">
        <v>380</v>
      </c>
      <c r="Q89">
        <v>1</v>
      </c>
      <c r="X89">
        <v>0.02</v>
      </c>
      <c r="Y89">
        <v>0</v>
      </c>
      <c r="Z89">
        <v>65.709999999999994</v>
      </c>
      <c r="AA89">
        <v>11.6</v>
      </c>
      <c r="AB89">
        <v>0</v>
      </c>
      <c r="AC89">
        <v>0</v>
      </c>
      <c r="AD89">
        <v>1</v>
      </c>
      <c r="AE89">
        <v>0</v>
      </c>
      <c r="AF89" t="s">
        <v>19</v>
      </c>
      <c r="AG89">
        <v>2.3E-2</v>
      </c>
      <c r="AH89">
        <v>2</v>
      </c>
      <c r="AI89">
        <v>40125436</v>
      </c>
      <c r="AJ89">
        <v>102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ROW(Source!A47)</f>
        <v>47</v>
      </c>
      <c r="B90">
        <v>40125448</v>
      </c>
      <c r="C90">
        <v>40125432</v>
      </c>
      <c r="D90">
        <v>35704720</v>
      </c>
      <c r="E90">
        <v>1</v>
      </c>
      <c r="F90">
        <v>1</v>
      </c>
      <c r="G90">
        <v>1</v>
      </c>
      <c r="H90">
        <v>3</v>
      </c>
      <c r="I90" t="s">
        <v>446</v>
      </c>
      <c r="J90" t="s">
        <v>447</v>
      </c>
      <c r="K90" t="s">
        <v>448</v>
      </c>
      <c r="L90">
        <v>1346</v>
      </c>
      <c r="N90">
        <v>1009</v>
      </c>
      <c r="O90" t="s">
        <v>359</v>
      </c>
      <c r="P90" t="s">
        <v>359</v>
      </c>
      <c r="Q90">
        <v>1</v>
      </c>
      <c r="X90">
        <v>0.16</v>
      </c>
      <c r="Y90">
        <v>30.4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6</v>
      </c>
      <c r="AG90">
        <v>0.16</v>
      </c>
      <c r="AH90">
        <v>2</v>
      </c>
      <c r="AI90">
        <v>40125437</v>
      </c>
      <c r="AJ90">
        <v>103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ROW(Source!A47)</f>
        <v>47</v>
      </c>
      <c r="B91">
        <v>40125449</v>
      </c>
      <c r="C91">
        <v>40125432</v>
      </c>
      <c r="D91">
        <v>35704995</v>
      </c>
      <c r="E91">
        <v>1</v>
      </c>
      <c r="F91">
        <v>1</v>
      </c>
      <c r="G91">
        <v>1</v>
      </c>
      <c r="H91">
        <v>3</v>
      </c>
      <c r="I91" t="s">
        <v>449</v>
      </c>
      <c r="J91" t="s">
        <v>450</v>
      </c>
      <c r="K91" t="s">
        <v>451</v>
      </c>
      <c r="L91">
        <v>1348</v>
      </c>
      <c r="N91">
        <v>1009</v>
      </c>
      <c r="O91" t="s">
        <v>149</v>
      </c>
      <c r="P91" t="s">
        <v>149</v>
      </c>
      <c r="Q91">
        <v>1000</v>
      </c>
      <c r="X91">
        <v>5.9999999999999995E-4</v>
      </c>
      <c r="Y91">
        <v>1820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6</v>
      </c>
      <c r="AG91">
        <v>5.9999999999999995E-4</v>
      </c>
      <c r="AH91">
        <v>2</v>
      </c>
      <c r="AI91">
        <v>40125438</v>
      </c>
      <c r="AJ91">
        <v>104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ROW(Source!A47)</f>
        <v>47</v>
      </c>
      <c r="B92">
        <v>40125450</v>
      </c>
      <c r="C92">
        <v>40125432</v>
      </c>
      <c r="D92">
        <v>35735877</v>
      </c>
      <c r="E92">
        <v>1</v>
      </c>
      <c r="F92">
        <v>1</v>
      </c>
      <c r="G92">
        <v>1</v>
      </c>
      <c r="H92">
        <v>3</v>
      </c>
      <c r="I92" t="s">
        <v>452</v>
      </c>
      <c r="J92" t="s">
        <v>453</v>
      </c>
      <c r="K92" t="s">
        <v>454</v>
      </c>
      <c r="L92">
        <v>1346</v>
      </c>
      <c r="N92">
        <v>1009</v>
      </c>
      <c r="O92" t="s">
        <v>359</v>
      </c>
      <c r="P92" t="s">
        <v>359</v>
      </c>
      <c r="Q92">
        <v>1</v>
      </c>
      <c r="X92">
        <v>0.02</v>
      </c>
      <c r="Y92">
        <v>28.6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6</v>
      </c>
      <c r="AG92">
        <v>0.02</v>
      </c>
      <c r="AH92">
        <v>2</v>
      </c>
      <c r="AI92">
        <v>40125439</v>
      </c>
      <c r="AJ92">
        <v>105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ROW(Source!A47)</f>
        <v>47</v>
      </c>
      <c r="B93">
        <v>40125451</v>
      </c>
      <c r="C93">
        <v>40125432</v>
      </c>
      <c r="D93">
        <v>35749436</v>
      </c>
      <c r="E93">
        <v>1</v>
      </c>
      <c r="F93">
        <v>1</v>
      </c>
      <c r="G93">
        <v>1</v>
      </c>
      <c r="H93">
        <v>3</v>
      </c>
      <c r="I93" t="s">
        <v>533</v>
      </c>
      <c r="J93" t="s">
        <v>534</v>
      </c>
      <c r="K93" t="s">
        <v>535</v>
      </c>
      <c r="L93">
        <v>1425</v>
      </c>
      <c r="N93">
        <v>1013</v>
      </c>
      <c r="O93" t="s">
        <v>363</v>
      </c>
      <c r="P93" t="s">
        <v>363</v>
      </c>
      <c r="Q93">
        <v>1</v>
      </c>
      <c r="X93">
        <v>0.05</v>
      </c>
      <c r="Y93">
        <v>110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6</v>
      </c>
      <c r="AG93">
        <v>0.05</v>
      </c>
      <c r="AH93">
        <v>3</v>
      </c>
      <c r="AI93">
        <v>-1</v>
      </c>
      <c r="AJ93" t="s">
        <v>6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ROW(Source!A47)</f>
        <v>47</v>
      </c>
      <c r="B94">
        <v>40125452</v>
      </c>
      <c r="C94">
        <v>40125432</v>
      </c>
      <c r="D94">
        <v>35749485</v>
      </c>
      <c r="E94">
        <v>1</v>
      </c>
      <c r="F94">
        <v>1</v>
      </c>
      <c r="G94">
        <v>1</v>
      </c>
      <c r="H94">
        <v>3</v>
      </c>
      <c r="I94" t="s">
        <v>536</v>
      </c>
      <c r="J94" t="s">
        <v>537</v>
      </c>
      <c r="K94" t="s">
        <v>538</v>
      </c>
      <c r="L94">
        <v>1407</v>
      </c>
      <c r="N94">
        <v>1013</v>
      </c>
      <c r="O94" t="s">
        <v>422</v>
      </c>
      <c r="P94" t="s">
        <v>422</v>
      </c>
      <c r="Q94">
        <v>1</v>
      </c>
      <c r="X94">
        <v>1.2200000000000001E-2</v>
      </c>
      <c r="Y94">
        <v>119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6</v>
      </c>
      <c r="AG94">
        <v>1.2200000000000001E-2</v>
      </c>
      <c r="AH94">
        <v>3</v>
      </c>
      <c r="AI94">
        <v>-1</v>
      </c>
      <c r="AJ94" t="s">
        <v>6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ROW(Source!A47)</f>
        <v>47</v>
      </c>
      <c r="B95">
        <v>40125453</v>
      </c>
      <c r="C95">
        <v>40125432</v>
      </c>
      <c r="D95">
        <v>35691809</v>
      </c>
      <c r="E95">
        <v>66</v>
      </c>
      <c r="F95">
        <v>1</v>
      </c>
      <c r="G95">
        <v>1</v>
      </c>
      <c r="H95">
        <v>3</v>
      </c>
      <c r="I95" t="s">
        <v>370</v>
      </c>
      <c r="J95" t="s">
        <v>6</v>
      </c>
      <c r="K95" t="s">
        <v>371</v>
      </c>
      <c r="L95">
        <v>1374</v>
      </c>
      <c r="N95">
        <v>1013</v>
      </c>
      <c r="O95" t="s">
        <v>372</v>
      </c>
      <c r="P95" t="s">
        <v>372</v>
      </c>
      <c r="Q95">
        <v>1</v>
      </c>
      <c r="X95">
        <v>1.01</v>
      </c>
      <c r="Y95">
        <v>1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6</v>
      </c>
      <c r="AG95">
        <v>1.01</v>
      </c>
      <c r="AH95">
        <v>2</v>
      </c>
      <c r="AI95">
        <v>40125442</v>
      </c>
      <c r="AJ95">
        <v>109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ROW(Source!A49)</f>
        <v>49</v>
      </c>
      <c r="B96">
        <v>40125467</v>
      </c>
      <c r="C96">
        <v>40125455</v>
      </c>
      <c r="D96">
        <v>35686875</v>
      </c>
      <c r="E96">
        <v>66</v>
      </c>
      <c r="F96">
        <v>1</v>
      </c>
      <c r="G96">
        <v>1</v>
      </c>
      <c r="H96">
        <v>1</v>
      </c>
      <c r="I96" t="s">
        <v>432</v>
      </c>
      <c r="J96" t="s">
        <v>6</v>
      </c>
      <c r="K96" t="s">
        <v>433</v>
      </c>
      <c r="L96">
        <v>1191</v>
      </c>
      <c r="N96">
        <v>1013</v>
      </c>
      <c r="O96" t="s">
        <v>355</v>
      </c>
      <c r="P96" t="s">
        <v>355</v>
      </c>
      <c r="Q96">
        <v>1</v>
      </c>
      <c r="X96">
        <v>6.29</v>
      </c>
      <c r="Y96">
        <v>0</v>
      </c>
      <c r="Z96">
        <v>0</v>
      </c>
      <c r="AA96">
        <v>0</v>
      </c>
      <c r="AB96">
        <v>9.4</v>
      </c>
      <c r="AC96">
        <v>0</v>
      </c>
      <c r="AD96">
        <v>1</v>
      </c>
      <c r="AE96">
        <v>1</v>
      </c>
      <c r="AF96" t="s">
        <v>19</v>
      </c>
      <c r="AG96">
        <v>7.2334999999999994</v>
      </c>
      <c r="AH96">
        <v>2</v>
      </c>
      <c r="AI96">
        <v>40125456</v>
      </c>
      <c r="AJ96">
        <v>110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ROW(Source!A49)</f>
        <v>49</v>
      </c>
      <c r="B97">
        <v>40125468</v>
      </c>
      <c r="C97">
        <v>40125455</v>
      </c>
      <c r="D97">
        <v>35687095</v>
      </c>
      <c r="E97">
        <v>66</v>
      </c>
      <c r="F97">
        <v>1</v>
      </c>
      <c r="G97">
        <v>1</v>
      </c>
      <c r="H97">
        <v>1</v>
      </c>
      <c r="I97" t="s">
        <v>375</v>
      </c>
      <c r="J97" t="s">
        <v>6</v>
      </c>
      <c r="K97" t="s">
        <v>376</v>
      </c>
      <c r="L97">
        <v>1191</v>
      </c>
      <c r="N97">
        <v>1013</v>
      </c>
      <c r="O97" t="s">
        <v>355</v>
      </c>
      <c r="P97" t="s">
        <v>355</v>
      </c>
      <c r="Q97">
        <v>1</v>
      </c>
      <c r="X97">
        <v>0.06</v>
      </c>
      <c r="Y97">
        <v>0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2</v>
      </c>
      <c r="AF97" t="s">
        <v>19</v>
      </c>
      <c r="AG97">
        <v>6.8999999999999992E-2</v>
      </c>
      <c r="AH97">
        <v>2</v>
      </c>
      <c r="AI97">
        <v>40125457</v>
      </c>
      <c r="AJ97">
        <v>111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ROW(Source!A49)</f>
        <v>49</v>
      </c>
      <c r="B98">
        <v>40125469</v>
      </c>
      <c r="C98">
        <v>40125455</v>
      </c>
      <c r="D98">
        <v>35697488</v>
      </c>
      <c r="E98">
        <v>1</v>
      </c>
      <c r="F98">
        <v>1</v>
      </c>
      <c r="G98">
        <v>1</v>
      </c>
      <c r="H98">
        <v>2</v>
      </c>
      <c r="I98" t="s">
        <v>434</v>
      </c>
      <c r="J98" t="s">
        <v>435</v>
      </c>
      <c r="K98" t="s">
        <v>436</v>
      </c>
      <c r="L98">
        <v>1367</v>
      </c>
      <c r="N98">
        <v>1011</v>
      </c>
      <c r="O98" t="s">
        <v>380</v>
      </c>
      <c r="P98" t="s">
        <v>380</v>
      </c>
      <c r="Q98">
        <v>1</v>
      </c>
      <c r="X98">
        <v>0.03</v>
      </c>
      <c r="Y98">
        <v>0</v>
      </c>
      <c r="Z98">
        <v>115.4</v>
      </c>
      <c r="AA98">
        <v>13.5</v>
      </c>
      <c r="AB98">
        <v>0</v>
      </c>
      <c r="AC98">
        <v>0</v>
      </c>
      <c r="AD98">
        <v>1</v>
      </c>
      <c r="AE98">
        <v>0</v>
      </c>
      <c r="AF98" t="s">
        <v>19</v>
      </c>
      <c r="AG98">
        <v>3.4499999999999996E-2</v>
      </c>
      <c r="AH98">
        <v>2</v>
      </c>
      <c r="AI98">
        <v>40125458</v>
      </c>
      <c r="AJ98">
        <v>112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ROW(Source!A49)</f>
        <v>49</v>
      </c>
      <c r="B99">
        <v>40125470</v>
      </c>
      <c r="C99">
        <v>40125455</v>
      </c>
      <c r="D99">
        <v>35698427</v>
      </c>
      <c r="E99">
        <v>1</v>
      </c>
      <c r="F99">
        <v>1</v>
      </c>
      <c r="G99">
        <v>1</v>
      </c>
      <c r="H99">
        <v>2</v>
      </c>
      <c r="I99" t="s">
        <v>437</v>
      </c>
      <c r="J99" t="s">
        <v>438</v>
      </c>
      <c r="K99" t="s">
        <v>439</v>
      </c>
      <c r="L99">
        <v>1367</v>
      </c>
      <c r="N99">
        <v>1011</v>
      </c>
      <c r="O99" t="s">
        <v>380</v>
      </c>
      <c r="P99" t="s">
        <v>380</v>
      </c>
      <c r="Q99">
        <v>1</v>
      </c>
      <c r="X99">
        <v>0.03</v>
      </c>
      <c r="Y99">
        <v>0</v>
      </c>
      <c r="Z99">
        <v>65.709999999999994</v>
      </c>
      <c r="AA99">
        <v>11.6</v>
      </c>
      <c r="AB99">
        <v>0</v>
      </c>
      <c r="AC99">
        <v>0</v>
      </c>
      <c r="AD99">
        <v>1</v>
      </c>
      <c r="AE99">
        <v>0</v>
      </c>
      <c r="AF99" t="s">
        <v>19</v>
      </c>
      <c r="AG99">
        <v>3.4499999999999996E-2</v>
      </c>
      <c r="AH99">
        <v>2</v>
      </c>
      <c r="AI99">
        <v>40125459</v>
      </c>
      <c r="AJ99">
        <v>113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ROW(Source!A49)</f>
        <v>49</v>
      </c>
      <c r="B100">
        <v>40125471</v>
      </c>
      <c r="C100">
        <v>40125455</v>
      </c>
      <c r="D100">
        <v>35704720</v>
      </c>
      <c r="E100">
        <v>1</v>
      </c>
      <c r="F100">
        <v>1</v>
      </c>
      <c r="G100">
        <v>1</v>
      </c>
      <c r="H100">
        <v>3</v>
      </c>
      <c r="I100" t="s">
        <v>446</v>
      </c>
      <c r="J100" t="s">
        <v>447</v>
      </c>
      <c r="K100" t="s">
        <v>448</v>
      </c>
      <c r="L100">
        <v>1346</v>
      </c>
      <c r="N100">
        <v>1009</v>
      </c>
      <c r="O100" t="s">
        <v>359</v>
      </c>
      <c r="P100" t="s">
        <v>359</v>
      </c>
      <c r="Q100">
        <v>1</v>
      </c>
      <c r="X100">
        <v>0.32</v>
      </c>
      <c r="Y100">
        <v>30.4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6</v>
      </c>
      <c r="AG100">
        <v>0.32</v>
      </c>
      <c r="AH100">
        <v>2</v>
      </c>
      <c r="AI100">
        <v>40125460</v>
      </c>
      <c r="AJ100">
        <v>114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ROW(Source!A49)</f>
        <v>49</v>
      </c>
      <c r="B101">
        <v>40125472</v>
      </c>
      <c r="C101">
        <v>40125455</v>
      </c>
      <c r="D101">
        <v>35704995</v>
      </c>
      <c r="E101">
        <v>1</v>
      </c>
      <c r="F101">
        <v>1</v>
      </c>
      <c r="G101">
        <v>1</v>
      </c>
      <c r="H101">
        <v>3</v>
      </c>
      <c r="I101" t="s">
        <v>449</v>
      </c>
      <c r="J101" t="s">
        <v>450</v>
      </c>
      <c r="K101" t="s">
        <v>451</v>
      </c>
      <c r="L101">
        <v>1348</v>
      </c>
      <c r="N101">
        <v>1009</v>
      </c>
      <c r="O101" t="s">
        <v>149</v>
      </c>
      <c r="P101" t="s">
        <v>149</v>
      </c>
      <c r="Q101">
        <v>1000</v>
      </c>
      <c r="X101">
        <v>1.0499999999999999E-3</v>
      </c>
      <c r="Y101">
        <v>1820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6</v>
      </c>
      <c r="AG101">
        <v>1.0499999999999999E-3</v>
      </c>
      <c r="AH101">
        <v>2</v>
      </c>
      <c r="AI101">
        <v>40125461</v>
      </c>
      <c r="AJ101">
        <v>115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ROW(Source!A49)</f>
        <v>49</v>
      </c>
      <c r="B102">
        <v>40125473</v>
      </c>
      <c r="C102">
        <v>40125455</v>
      </c>
      <c r="D102">
        <v>35735877</v>
      </c>
      <c r="E102">
        <v>1</v>
      </c>
      <c r="F102">
        <v>1</v>
      </c>
      <c r="G102">
        <v>1</v>
      </c>
      <c r="H102">
        <v>3</v>
      </c>
      <c r="I102" t="s">
        <v>452</v>
      </c>
      <c r="J102" t="s">
        <v>453</v>
      </c>
      <c r="K102" t="s">
        <v>454</v>
      </c>
      <c r="L102">
        <v>1346</v>
      </c>
      <c r="N102">
        <v>1009</v>
      </c>
      <c r="O102" t="s">
        <v>359</v>
      </c>
      <c r="P102" t="s">
        <v>359</v>
      </c>
      <c r="Q102">
        <v>1</v>
      </c>
      <c r="X102">
        <v>0.02</v>
      </c>
      <c r="Y102">
        <v>28.6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6</v>
      </c>
      <c r="AG102">
        <v>0.02</v>
      </c>
      <c r="AH102">
        <v>2</v>
      </c>
      <c r="AI102">
        <v>40125462</v>
      </c>
      <c r="AJ102">
        <v>116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ROW(Source!A49)</f>
        <v>49</v>
      </c>
      <c r="B103">
        <v>40125474</v>
      </c>
      <c r="C103">
        <v>40125455</v>
      </c>
      <c r="D103">
        <v>35749438</v>
      </c>
      <c r="E103">
        <v>1</v>
      </c>
      <c r="F103">
        <v>1</v>
      </c>
      <c r="G103">
        <v>1</v>
      </c>
      <c r="H103">
        <v>3</v>
      </c>
      <c r="I103" t="s">
        <v>455</v>
      </c>
      <c r="J103" t="s">
        <v>456</v>
      </c>
      <c r="K103" t="s">
        <v>457</v>
      </c>
      <c r="L103">
        <v>1425</v>
      </c>
      <c r="N103">
        <v>1013</v>
      </c>
      <c r="O103" t="s">
        <v>363</v>
      </c>
      <c r="P103" t="s">
        <v>363</v>
      </c>
      <c r="Q103">
        <v>1</v>
      </c>
      <c r="X103">
        <v>0.05</v>
      </c>
      <c r="Y103">
        <v>143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6</v>
      </c>
      <c r="AG103">
        <v>0.05</v>
      </c>
      <c r="AH103">
        <v>2</v>
      </c>
      <c r="AI103">
        <v>40125463</v>
      </c>
      <c r="AJ103">
        <v>117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ROW(Source!A49)</f>
        <v>49</v>
      </c>
      <c r="B104">
        <v>40125475</v>
      </c>
      <c r="C104">
        <v>40125455</v>
      </c>
      <c r="D104">
        <v>35749486</v>
      </c>
      <c r="E104">
        <v>1</v>
      </c>
      <c r="F104">
        <v>1</v>
      </c>
      <c r="G104">
        <v>1</v>
      </c>
      <c r="H104">
        <v>3</v>
      </c>
      <c r="I104" t="s">
        <v>458</v>
      </c>
      <c r="J104" t="s">
        <v>459</v>
      </c>
      <c r="K104" t="s">
        <v>460</v>
      </c>
      <c r="L104">
        <v>1407</v>
      </c>
      <c r="N104">
        <v>1013</v>
      </c>
      <c r="O104" t="s">
        <v>422</v>
      </c>
      <c r="P104" t="s">
        <v>422</v>
      </c>
      <c r="Q104">
        <v>1</v>
      </c>
      <c r="X104">
        <v>1.2200000000000001E-2</v>
      </c>
      <c r="Y104">
        <v>176.21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6</v>
      </c>
      <c r="AG104">
        <v>1.2200000000000001E-2</v>
      </c>
      <c r="AH104">
        <v>2</v>
      </c>
      <c r="AI104">
        <v>40125464</v>
      </c>
      <c r="AJ104">
        <v>118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ROW(Source!A49)</f>
        <v>49</v>
      </c>
      <c r="B105">
        <v>40125476</v>
      </c>
      <c r="C105">
        <v>40125455</v>
      </c>
      <c r="D105">
        <v>35691809</v>
      </c>
      <c r="E105">
        <v>66</v>
      </c>
      <c r="F105">
        <v>1</v>
      </c>
      <c r="G105">
        <v>1</v>
      </c>
      <c r="H105">
        <v>3</v>
      </c>
      <c r="I105" t="s">
        <v>370</v>
      </c>
      <c r="J105" t="s">
        <v>6</v>
      </c>
      <c r="K105" t="s">
        <v>371</v>
      </c>
      <c r="L105">
        <v>1374</v>
      </c>
      <c r="N105">
        <v>1013</v>
      </c>
      <c r="O105" t="s">
        <v>372</v>
      </c>
      <c r="P105" t="s">
        <v>372</v>
      </c>
      <c r="Q105">
        <v>1</v>
      </c>
      <c r="X105">
        <v>1.18</v>
      </c>
      <c r="Y105">
        <v>1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6</v>
      </c>
      <c r="AG105">
        <v>1.18</v>
      </c>
      <c r="AH105">
        <v>2</v>
      </c>
      <c r="AI105">
        <v>40125465</v>
      </c>
      <c r="AJ105">
        <v>120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ROW(Source!A51)</f>
        <v>51</v>
      </c>
      <c r="B106">
        <v>40125483</v>
      </c>
      <c r="C106">
        <v>40125478</v>
      </c>
      <c r="D106">
        <v>35686922</v>
      </c>
      <c r="E106">
        <v>66</v>
      </c>
      <c r="F106">
        <v>1</v>
      </c>
      <c r="G106">
        <v>1</v>
      </c>
      <c r="H106">
        <v>1</v>
      </c>
      <c r="I106" t="s">
        <v>461</v>
      </c>
      <c r="J106" t="s">
        <v>6</v>
      </c>
      <c r="K106" t="s">
        <v>462</v>
      </c>
      <c r="L106">
        <v>1191</v>
      </c>
      <c r="N106">
        <v>1013</v>
      </c>
      <c r="O106" t="s">
        <v>355</v>
      </c>
      <c r="P106" t="s">
        <v>355</v>
      </c>
      <c r="Q106">
        <v>1</v>
      </c>
      <c r="X106">
        <v>3.11</v>
      </c>
      <c r="Y106">
        <v>0</v>
      </c>
      <c r="Z106">
        <v>0</v>
      </c>
      <c r="AA106">
        <v>0</v>
      </c>
      <c r="AB106">
        <v>10.94</v>
      </c>
      <c r="AC106">
        <v>0</v>
      </c>
      <c r="AD106">
        <v>1</v>
      </c>
      <c r="AE106">
        <v>1</v>
      </c>
      <c r="AF106" t="s">
        <v>19</v>
      </c>
      <c r="AG106">
        <v>3.5764999999999998</v>
      </c>
      <c r="AH106">
        <v>2</v>
      </c>
      <c r="AI106">
        <v>40125479</v>
      </c>
      <c r="AJ106">
        <v>121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ROW(Source!A51)</f>
        <v>51</v>
      </c>
      <c r="B107">
        <v>40125484</v>
      </c>
      <c r="C107">
        <v>40125478</v>
      </c>
      <c r="D107">
        <v>35691809</v>
      </c>
      <c r="E107">
        <v>66</v>
      </c>
      <c r="F107">
        <v>1</v>
      </c>
      <c r="G107">
        <v>1</v>
      </c>
      <c r="H107">
        <v>3</v>
      </c>
      <c r="I107" t="s">
        <v>370</v>
      </c>
      <c r="J107" t="s">
        <v>6</v>
      </c>
      <c r="K107" t="s">
        <v>371</v>
      </c>
      <c r="L107">
        <v>1374</v>
      </c>
      <c r="N107">
        <v>1013</v>
      </c>
      <c r="O107" t="s">
        <v>372</v>
      </c>
      <c r="P107" t="s">
        <v>372</v>
      </c>
      <c r="Q107">
        <v>1</v>
      </c>
      <c r="X107">
        <v>0.68</v>
      </c>
      <c r="Y107">
        <v>1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6</v>
      </c>
      <c r="AG107">
        <v>0.68</v>
      </c>
      <c r="AH107">
        <v>2</v>
      </c>
      <c r="AI107">
        <v>40125480</v>
      </c>
      <c r="AJ107">
        <v>122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ROW(Source!A54)</f>
        <v>54</v>
      </c>
      <c r="B108">
        <v>40125497</v>
      </c>
      <c r="C108">
        <v>40125487</v>
      </c>
      <c r="D108">
        <v>35686885</v>
      </c>
      <c r="E108">
        <v>66</v>
      </c>
      <c r="F108">
        <v>1</v>
      </c>
      <c r="G108">
        <v>1</v>
      </c>
      <c r="H108">
        <v>1</v>
      </c>
      <c r="I108" t="s">
        <v>405</v>
      </c>
      <c r="J108" t="s">
        <v>6</v>
      </c>
      <c r="K108" t="s">
        <v>406</v>
      </c>
      <c r="L108">
        <v>1191</v>
      </c>
      <c r="N108">
        <v>1013</v>
      </c>
      <c r="O108" t="s">
        <v>355</v>
      </c>
      <c r="P108" t="s">
        <v>355</v>
      </c>
      <c r="Q108">
        <v>1</v>
      </c>
      <c r="X108">
        <v>5</v>
      </c>
      <c r="Y108">
        <v>0</v>
      </c>
      <c r="Z108">
        <v>0</v>
      </c>
      <c r="AA108">
        <v>0</v>
      </c>
      <c r="AB108">
        <v>9.6199999999999992</v>
      </c>
      <c r="AC108">
        <v>0</v>
      </c>
      <c r="AD108">
        <v>1</v>
      </c>
      <c r="AE108">
        <v>1</v>
      </c>
      <c r="AF108" t="s">
        <v>19</v>
      </c>
      <c r="AG108">
        <v>5.75</v>
      </c>
      <c r="AH108">
        <v>2</v>
      </c>
      <c r="AI108">
        <v>40125488</v>
      </c>
      <c r="AJ108">
        <v>125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ROW(Source!A54)</f>
        <v>54</v>
      </c>
      <c r="B109">
        <v>40125498</v>
      </c>
      <c r="C109">
        <v>40125487</v>
      </c>
      <c r="D109">
        <v>35704721</v>
      </c>
      <c r="E109">
        <v>1</v>
      </c>
      <c r="F109">
        <v>1</v>
      </c>
      <c r="G109">
        <v>1</v>
      </c>
      <c r="H109">
        <v>3</v>
      </c>
      <c r="I109" t="s">
        <v>381</v>
      </c>
      <c r="J109" t="s">
        <v>382</v>
      </c>
      <c r="K109" t="s">
        <v>383</v>
      </c>
      <c r="L109">
        <v>1346</v>
      </c>
      <c r="N109">
        <v>1009</v>
      </c>
      <c r="O109" t="s">
        <v>359</v>
      </c>
      <c r="P109" t="s">
        <v>359</v>
      </c>
      <c r="Q109">
        <v>1</v>
      </c>
      <c r="X109">
        <v>5.0000000000000001E-3</v>
      </c>
      <c r="Y109">
        <v>91.29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6</v>
      </c>
      <c r="AG109">
        <v>5.0000000000000001E-3</v>
      </c>
      <c r="AH109">
        <v>2</v>
      </c>
      <c r="AI109">
        <v>40125489</v>
      </c>
      <c r="AJ109">
        <v>126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ROW(Source!A54)</f>
        <v>54</v>
      </c>
      <c r="B110">
        <v>40125499</v>
      </c>
      <c r="C110">
        <v>40125487</v>
      </c>
      <c r="D110">
        <v>35707900</v>
      </c>
      <c r="E110">
        <v>1</v>
      </c>
      <c r="F110">
        <v>1</v>
      </c>
      <c r="G110">
        <v>1</v>
      </c>
      <c r="H110">
        <v>3</v>
      </c>
      <c r="I110" t="s">
        <v>407</v>
      </c>
      <c r="J110" t="s">
        <v>408</v>
      </c>
      <c r="K110" t="s">
        <v>409</v>
      </c>
      <c r="L110">
        <v>1346</v>
      </c>
      <c r="N110">
        <v>1009</v>
      </c>
      <c r="O110" t="s">
        <v>359</v>
      </c>
      <c r="P110" t="s">
        <v>359</v>
      </c>
      <c r="Q110">
        <v>1</v>
      </c>
      <c r="X110">
        <v>8.0000000000000002E-3</v>
      </c>
      <c r="Y110">
        <v>155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6</v>
      </c>
      <c r="AG110">
        <v>8.0000000000000002E-3</v>
      </c>
      <c r="AH110">
        <v>2</v>
      </c>
      <c r="AI110">
        <v>40125490</v>
      </c>
      <c r="AJ110">
        <v>127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ROW(Source!A54)</f>
        <v>54</v>
      </c>
      <c r="B111">
        <v>40125500</v>
      </c>
      <c r="C111">
        <v>40125487</v>
      </c>
      <c r="D111">
        <v>35727101</v>
      </c>
      <c r="E111">
        <v>1</v>
      </c>
      <c r="F111">
        <v>1</v>
      </c>
      <c r="G111">
        <v>1</v>
      </c>
      <c r="H111">
        <v>3</v>
      </c>
      <c r="I111" t="s">
        <v>367</v>
      </c>
      <c r="J111" t="s">
        <v>368</v>
      </c>
      <c r="K111" t="s">
        <v>369</v>
      </c>
      <c r="L111">
        <v>1348</v>
      </c>
      <c r="N111">
        <v>1009</v>
      </c>
      <c r="O111" t="s">
        <v>149</v>
      </c>
      <c r="P111" t="s">
        <v>149</v>
      </c>
      <c r="Q111">
        <v>1000</v>
      </c>
      <c r="X111">
        <v>1E-4</v>
      </c>
      <c r="Y111">
        <v>65750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6</v>
      </c>
      <c r="AG111">
        <v>1E-4</v>
      </c>
      <c r="AH111">
        <v>2</v>
      </c>
      <c r="AI111">
        <v>40125491</v>
      </c>
      <c r="AJ111">
        <v>128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ROW(Source!A54)</f>
        <v>54</v>
      </c>
      <c r="B112">
        <v>40125501</v>
      </c>
      <c r="C112">
        <v>40125487</v>
      </c>
      <c r="D112">
        <v>35735952</v>
      </c>
      <c r="E112">
        <v>1</v>
      </c>
      <c r="F112">
        <v>1</v>
      </c>
      <c r="G112">
        <v>1</v>
      </c>
      <c r="H112">
        <v>3</v>
      </c>
      <c r="I112" t="s">
        <v>410</v>
      </c>
      <c r="J112" t="s">
        <v>411</v>
      </c>
      <c r="K112" t="s">
        <v>412</v>
      </c>
      <c r="L112">
        <v>1348</v>
      </c>
      <c r="N112">
        <v>1009</v>
      </c>
      <c r="O112" t="s">
        <v>149</v>
      </c>
      <c r="P112" t="s">
        <v>149</v>
      </c>
      <c r="Q112">
        <v>1000</v>
      </c>
      <c r="X112">
        <v>1.0000000000000001E-5</v>
      </c>
      <c r="Y112">
        <v>52539.7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6</v>
      </c>
      <c r="AG112">
        <v>1.0000000000000001E-5</v>
      </c>
      <c r="AH112">
        <v>2</v>
      </c>
      <c r="AI112">
        <v>40125492</v>
      </c>
      <c r="AJ112">
        <v>129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ROW(Source!A54)</f>
        <v>54</v>
      </c>
      <c r="B113">
        <v>40125502</v>
      </c>
      <c r="C113">
        <v>40125487</v>
      </c>
      <c r="D113">
        <v>35764699</v>
      </c>
      <c r="E113">
        <v>1</v>
      </c>
      <c r="F113">
        <v>1</v>
      </c>
      <c r="G113">
        <v>1</v>
      </c>
      <c r="H113">
        <v>3</v>
      </c>
      <c r="I113" t="s">
        <v>402</v>
      </c>
      <c r="J113" t="s">
        <v>403</v>
      </c>
      <c r="K113" t="s">
        <v>404</v>
      </c>
      <c r="L113">
        <v>1346</v>
      </c>
      <c r="N113">
        <v>1009</v>
      </c>
      <c r="O113" t="s">
        <v>359</v>
      </c>
      <c r="P113" t="s">
        <v>359</v>
      </c>
      <c r="Q113">
        <v>1</v>
      </c>
      <c r="X113">
        <v>0.05</v>
      </c>
      <c r="Y113">
        <v>38.340000000000003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F113" t="s">
        <v>6</v>
      </c>
      <c r="AG113">
        <v>0.05</v>
      </c>
      <c r="AH113">
        <v>2</v>
      </c>
      <c r="AI113">
        <v>40125493</v>
      </c>
      <c r="AJ113">
        <v>130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ROW(Source!A54)</f>
        <v>54</v>
      </c>
      <c r="B114">
        <v>40125503</v>
      </c>
      <c r="C114">
        <v>40125487</v>
      </c>
      <c r="D114">
        <v>35767868</v>
      </c>
      <c r="E114">
        <v>1</v>
      </c>
      <c r="F114">
        <v>1</v>
      </c>
      <c r="G114">
        <v>1</v>
      </c>
      <c r="H114">
        <v>3</v>
      </c>
      <c r="I114" t="s">
        <v>413</v>
      </c>
      <c r="J114" t="s">
        <v>414</v>
      </c>
      <c r="K114" t="s">
        <v>415</v>
      </c>
      <c r="L114">
        <v>1425</v>
      </c>
      <c r="N114">
        <v>1013</v>
      </c>
      <c r="O114" t="s">
        <v>363</v>
      </c>
      <c r="P114" t="s">
        <v>363</v>
      </c>
      <c r="Q114">
        <v>1</v>
      </c>
      <c r="X114">
        <v>0.2</v>
      </c>
      <c r="Y114">
        <v>30.74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F114" t="s">
        <v>6</v>
      </c>
      <c r="AG114">
        <v>0.2</v>
      </c>
      <c r="AH114">
        <v>2</v>
      </c>
      <c r="AI114">
        <v>40125494</v>
      </c>
      <c r="AJ114">
        <v>131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ROW(Source!A54)</f>
        <v>54</v>
      </c>
      <c r="B115">
        <v>40125504</v>
      </c>
      <c r="C115">
        <v>40125487</v>
      </c>
      <c r="D115">
        <v>35691809</v>
      </c>
      <c r="E115">
        <v>66</v>
      </c>
      <c r="F115">
        <v>1</v>
      </c>
      <c r="G115">
        <v>1</v>
      </c>
      <c r="H115">
        <v>3</v>
      </c>
      <c r="I115" t="s">
        <v>370</v>
      </c>
      <c r="J115" t="s">
        <v>6</v>
      </c>
      <c r="K115" t="s">
        <v>371</v>
      </c>
      <c r="L115">
        <v>1374</v>
      </c>
      <c r="N115">
        <v>1013</v>
      </c>
      <c r="O115" t="s">
        <v>372</v>
      </c>
      <c r="P115" t="s">
        <v>372</v>
      </c>
      <c r="Q115">
        <v>1</v>
      </c>
      <c r="X115">
        <v>0.96</v>
      </c>
      <c r="Y115">
        <v>1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6</v>
      </c>
      <c r="AG115">
        <v>0.96</v>
      </c>
      <c r="AH115">
        <v>2</v>
      </c>
      <c r="AI115">
        <v>40125495</v>
      </c>
      <c r="AJ115">
        <v>132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ROW(Source!A56)</f>
        <v>56</v>
      </c>
      <c r="B116">
        <v>40125512</v>
      </c>
      <c r="C116">
        <v>40125506</v>
      </c>
      <c r="D116">
        <v>35686837</v>
      </c>
      <c r="E116">
        <v>66</v>
      </c>
      <c r="F116">
        <v>1</v>
      </c>
      <c r="G116">
        <v>1</v>
      </c>
      <c r="H116">
        <v>1</v>
      </c>
      <c r="I116" t="s">
        <v>463</v>
      </c>
      <c r="J116" t="s">
        <v>6</v>
      </c>
      <c r="K116" t="s">
        <v>464</v>
      </c>
      <c r="L116">
        <v>1191</v>
      </c>
      <c r="N116">
        <v>1013</v>
      </c>
      <c r="O116" t="s">
        <v>355</v>
      </c>
      <c r="P116" t="s">
        <v>355</v>
      </c>
      <c r="Q116">
        <v>1</v>
      </c>
      <c r="X116">
        <v>2.06</v>
      </c>
      <c r="Y116">
        <v>0</v>
      </c>
      <c r="Z116">
        <v>0</v>
      </c>
      <c r="AA116">
        <v>0</v>
      </c>
      <c r="AB116">
        <v>8.64</v>
      </c>
      <c r="AC116">
        <v>0</v>
      </c>
      <c r="AD116">
        <v>1</v>
      </c>
      <c r="AE116">
        <v>1</v>
      </c>
      <c r="AF116" t="s">
        <v>19</v>
      </c>
      <c r="AG116">
        <v>2.3689999999999998</v>
      </c>
      <c r="AH116">
        <v>2</v>
      </c>
      <c r="AI116">
        <v>40125507</v>
      </c>
      <c r="AJ116">
        <v>134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ROW(Source!A56)</f>
        <v>56</v>
      </c>
      <c r="B117">
        <v>40125513</v>
      </c>
      <c r="C117">
        <v>40125506</v>
      </c>
      <c r="D117">
        <v>35687095</v>
      </c>
      <c r="E117">
        <v>66</v>
      </c>
      <c r="F117">
        <v>1</v>
      </c>
      <c r="G117">
        <v>1</v>
      </c>
      <c r="H117">
        <v>1</v>
      </c>
      <c r="I117" t="s">
        <v>375</v>
      </c>
      <c r="J117" t="s">
        <v>6</v>
      </c>
      <c r="K117" t="s">
        <v>376</v>
      </c>
      <c r="L117">
        <v>1191</v>
      </c>
      <c r="N117">
        <v>1013</v>
      </c>
      <c r="O117" t="s">
        <v>355</v>
      </c>
      <c r="P117" t="s">
        <v>355</v>
      </c>
      <c r="Q117">
        <v>1</v>
      </c>
      <c r="X117">
        <v>0.01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2</v>
      </c>
      <c r="AF117" t="s">
        <v>19</v>
      </c>
      <c r="AG117">
        <v>1.15E-2</v>
      </c>
      <c r="AH117">
        <v>2</v>
      </c>
      <c r="AI117">
        <v>40125508</v>
      </c>
      <c r="AJ117">
        <v>135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ROW(Source!A56)</f>
        <v>56</v>
      </c>
      <c r="B118">
        <v>40125514</v>
      </c>
      <c r="C118">
        <v>40125506</v>
      </c>
      <c r="D118">
        <v>35698427</v>
      </c>
      <c r="E118">
        <v>1</v>
      </c>
      <c r="F118">
        <v>1</v>
      </c>
      <c r="G118">
        <v>1</v>
      </c>
      <c r="H118">
        <v>2</v>
      </c>
      <c r="I118" t="s">
        <v>437</v>
      </c>
      <c r="J118" t="s">
        <v>438</v>
      </c>
      <c r="K118" t="s">
        <v>439</v>
      </c>
      <c r="L118">
        <v>1367</v>
      </c>
      <c r="N118">
        <v>1011</v>
      </c>
      <c r="O118" t="s">
        <v>380</v>
      </c>
      <c r="P118" t="s">
        <v>380</v>
      </c>
      <c r="Q118">
        <v>1</v>
      </c>
      <c r="X118">
        <v>0.01</v>
      </c>
      <c r="Y118">
        <v>0</v>
      </c>
      <c r="Z118">
        <v>65.709999999999994</v>
      </c>
      <c r="AA118">
        <v>11.6</v>
      </c>
      <c r="AB118">
        <v>0</v>
      </c>
      <c r="AC118">
        <v>0</v>
      </c>
      <c r="AD118">
        <v>1</v>
      </c>
      <c r="AE118">
        <v>0</v>
      </c>
      <c r="AF118" t="s">
        <v>19</v>
      </c>
      <c r="AG118">
        <v>1.15E-2</v>
      </c>
      <c r="AH118">
        <v>2</v>
      </c>
      <c r="AI118">
        <v>40125509</v>
      </c>
      <c r="AJ118">
        <v>136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ROW(Source!A56)</f>
        <v>56</v>
      </c>
      <c r="B119">
        <v>40125515</v>
      </c>
      <c r="C119">
        <v>40125506</v>
      </c>
      <c r="D119">
        <v>35691809</v>
      </c>
      <c r="E119">
        <v>66</v>
      </c>
      <c r="F119">
        <v>1</v>
      </c>
      <c r="G119">
        <v>1</v>
      </c>
      <c r="H119">
        <v>3</v>
      </c>
      <c r="I119" t="s">
        <v>370</v>
      </c>
      <c r="J119" t="s">
        <v>6</v>
      </c>
      <c r="K119" t="s">
        <v>371</v>
      </c>
      <c r="L119">
        <v>1374</v>
      </c>
      <c r="N119">
        <v>1013</v>
      </c>
      <c r="O119" t="s">
        <v>372</v>
      </c>
      <c r="P119" t="s">
        <v>372</v>
      </c>
      <c r="Q119">
        <v>1</v>
      </c>
      <c r="X119">
        <v>0.36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6</v>
      </c>
      <c r="AG119">
        <v>0.36</v>
      </c>
      <c r="AH119">
        <v>2</v>
      </c>
      <c r="AI119">
        <v>40125510</v>
      </c>
      <c r="AJ119">
        <v>137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ROW(Source!A58)</f>
        <v>58</v>
      </c>
      <c r="B120">
        <v>40125530</v>
      </c>
      <c r="C120">
        <v>40125517</v>
      </c>
      <c r="D120">
        <v>35686880</v>
      </c>
      <c r="E120">
        <v>66</v>
      </c>
      <c r="F120">
        <v>1</v>
      </c>
      <c r="G120">
        <v>1</v>
      </c>
      <c r="H120">
        <v>1</v>
      </c>
      <c r="I120" t="s">
        <v>465</v>
      </c>
      <c r="J120" t="s">
        <v>6</v>
      </c>
      <c r="K120" t="s">
        <v>466</v>
      </c>
      <c r="L120">
        <v>1191</v>
      </c>
      <c r="N120">
        <v>1013</v>
      </c>
      <c r="O120" t="s">
        <v>355</v>
      </c>
      <c r="P120" t="s">
        <v>355</v>
      </c>
      <c r="Q120">
        <v>1</v>
      </c>
      <c r="X120">
        <v>219.68</v>
      </c>
      <c r="Y120">
        <v>0</v>
      </c>
      <c r="Z120">
        <v>0</v>
      </c>
      <c r="AA120">
        <v>0</v>
      </c>
      <c r="AB120">
        <v>9.51</v>
      </c>
      <c r="AC120">
        <v>0</v>
      </c>
      <c r="AD120">
        <v>1</v>
      </c>
      <c r="AE120">
        <v>1</v>
      </c>
      <c r="AF120" t="s">
        <v>19</v>
      </c>
      <c r="AG120">
        <v>252.63199999999998</v>
      </c>
      <c r="AH120">
        <v>2</v>
      </c>
      <c r="AI120">
        <v>40125518</v>
      </c>
      <c r="AJ120">
        <v>139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ROW(Source!A58)</f>
        <v>58</v>
      </c>
      <c r="B121">
        <v>40125531</v>
      </c>
      <c r="C121">
        <v>40125517</v>
      </c>
      <c r="D121">
        <v>35687095</v>
      </c>
      <c r="E121">
        <v>66</v>
      </c>
      <c r="F121">
        <v>1</v>
      </c>
      <c r="G121">
        <v>1</v>
      </c>
      <c r="H121">
        <v>1</v>
      </c>
      <c r="I121" t="s">
        <v>375</v>
      </c>
      <c r="J121" t="s">
        <v>6</v>
      </c>
      <c r="K121" t="s">
        <v>376</v>
      </c>
      <c r="L121">
        <v>1191</v>
      </c>
      <c r="N121">
        <v>1013</v>
      </c>
      <c r="O121" t="s">
        <v>355</v>
      </c>
      <c r="P121" t="s">
        <v>355</v>
      </c>
      <c r="Q121">
        <v>1</v>
      </c>
      <c r="X121">
        <v>0.71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2</v>
      </c>
      <c r="AF121" t="s">
        <v>19</v>
      </c>
      <c r="AG121">
        <v>0.81649999999999989</v>
      </c>
      <c r="AH121">
        <v>2</v>
      </c>
      <c r="AI121">
        <v>40125519</v>
      </c>
      <c r="AJ121">
        <v>140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ROW(Source!A58)</f>
        <v>58</v>
      </c>
      <c r="B122">
        <v>40125532</v>
      </c>
      <c r="C122">
        <v>40125517</v>
      </c>
      <c r="D122">
        <v>35697488</v>
      </c>
      <c r="E122">
        <v>1</v>
      </c>
      <c r="F122">
        <v>1</v>
      </c>
      <c r="G122">
        <v>1</v>
      </c>
      <c r="H122">
        <v>2</v>
      </c>
      <c r="I122" t="s">
        <v>434</v>
      </c>
      <c r="J122" t="s">
        <v>435</v>
      </c>
      <c r="K122" t="s">
        <v>436</v>
      </c>
      <c r="L122">
        <v>1367</v>
      </c>
      <c r="N122">
        <v>1011</v>
      </c>
      <c r="O122" t="s">
        <v>380</v>
      </c>
      <c r="P122" t="s">
        <v>380</v>
      </c>
      <c r="Q122">
        <v>1</v>
      </c>
      <c r="X122">
        <v>0.4</v>
      </c>
      <c r="Y122">
        <v>0</v>
      </c>
      <c r="Z122">
        <v>115.4</v>
      </c>
      <c r="AA122">
        <v>13.5</v>
      </c>
      <c r="AB122">
        <v>0</v>
      </c>
      <c r="AC122">
        <v>0</v>
      </c>
      <c r="AD122">
        <v>1</v>
      </c>
      <c r="AE122">
        <v>0</v>
      </c>
      <c r="AF122" t="s">
        <v>19</v>
      </c>
      <c r="AG122">
        <v>0.45999999999999996</v>
      </c>
      <c r="AH122">
        <v>2</v>
      </c>
      <c r="AI122">
        <v>40125520</v>
      </c>
      <c r="AJ122">
        <v>141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ROW(Source!A58)</f>
        <v>58</v>
      </c>
      <c r="B123">
        <v>40125533</v>
      </c>
      <c r="C123">
        <v>40125517</v>
      </c>
      <c r="D123">
        <v>35698427</v>
      </c>
      <c r="E123">
        <v>1</v>
      </c>
      <c r="F123">
        <v>1</v>
      </c>
      <c r="G123">
        <v>1</v>
      </c>
      <c r="H123">
        <v>2</v>
      </c>
      <c r="I123" t="s">
        <v>437</v>
      </c>
      <c r="J123" t="s">
        <v>438</v>
      </c>
      <c r="K123" t="s">
        <v>439</v>
      </c>
      <c r="L123">
        <v>1367</v>
      </c>
      <c r="N123">
        <v>1011</v>
      </c>
      <c r="O123" t="s">
        <v>380</v>
      </c>
      <c r="P123" t="s">
        <v>380</v>
      </c>
      <c r="Q123">
        <v>1</v>
      </c>
      <c r="X123">
        <v>0.31</v>
      </c>
      <c r="Y123">
        <v>0</v>
      </c>
      <c r="Z123">
        <v>65.709999999999994</v>
      </c>
      <c r="AA123">
        <v>11.6</v>
      </c>
      <c r="AB123">
        <v>0</v>
      </c>
      <c r="AC123">
        <v>0</v>
      </c>
      <c r="AD123">
        <v>1</v>
      </c>
      <c r="AE123">
        <v>0</v>
      </c>
      <c r="AF123" t="s">
        <v>19</v>
      </c>
      <c r="AG123">
        <v>0.35649999999999998</v>
      </c>
      <c r="AH123">
        <v>2</v>
      </c>
      <c r="AI123">
        <v>40125521</v>
      </c>
      <c r="AJ123">
        <v>142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ROW(Source!A58)</f>
        <v>58</v>
      </c>
      <c r="B124">
        <v>40125534</v>
      </c>
      <c r="C124">
        <v>40125517</v>
      </c>
      <c r="D124">
        <v>35698641</v>
      </c>
      <c r="E124">
        <v>1</v>
      </c>
      <c r="F124">
        <v>1</v>
      </c>
      <c r="G124">
        <v>1</v>
      </c>
      <c r="H124">
        <v>2</v>
      </c>
      <c r="I124" t="s">
        <v>416</v>
      </c>
      <c r="J124" t="s">
        <v>417</v>
      </c>
      <c r="K124" t="s">
        <v>418</v>
      </c>
      <c r="L124">
        <v>1367</v>
      </c>
      <c r="N124">
        <v>1011</v>
      </c>
      <c r="O124" t="s">
        <v>380</v>
      </c>
      <c r="P124" t="s">
        <v>380</v>
      </c>
      <c r="Q124">
        <v>1</v>
      </c>
      <c r="X124">
        <v>21.03</v>
      </c>
      <c r="Y124">
        <v>0</v>
      </c>
      <c r="Z124">
        <v>8.1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19</v>
      </c>
      <c r="AG124">
        <v>24.1845</v>
      </c>
      <c r="AH124">
        <v>2</v>
      </c>
      <c r="AI124">
        <v>40125522</v>
      </c>
      <c r="AJ124">
        <v>143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ROW(Source!A58)</f>
        <v>58</v>
      </c>
      <c r="B125">
        <v>40125535</v>
      </c>
      <c r="C125">
        <v>40125517</v>
      </c>
      <c r="D125">
        <v>35704449</v>
      </c>
      <c r="E125">
        <v>1</v>
      </c>
      <c r="F125">
        <v>1</v>
      </c>
      <c r="G125">
        <v>1</v>
      </c>
      <c r="H125">
        <v>3</v>
      </c>
      <c r="I125" t="s">
        <v>467</v>
      </c>
      <c r="J125" t="s">
        <v>468</v>
      </c>
      <c r="K125" t="s">
        <v>469</v>
      </c>
      <c r="L125">
        <v>1383</v>
      </c>
      <c r="N125">
        <v>1013</v>
      </c>
      <c r="O125" t="s">
        <v>470</v>
      </c>
      <c r="P125" t="s">
        <v>470</v>
      </c>
      <c r="Q125">
        <v>1</v>
      </c>
      <c r="X125">
        <v>35.31</v>
      </c>
      <c r="Y125">
        <v>0.4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6</v>
      </c>
      <c r="AG125">
        <v>35.31</v>
      </c>
      <c r="AH125">
        <v>2</v>
      </c>
      <c r="AI125">
        <v>40125523</v>
      </c>
      <c r="AJ125">
        <v>144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ROW(Source!A58)</f>
        <v>58</v>
      </c>
      <c r="B126">
        <v>40125536</v>
      </c>
      <c r="C126">
        <v>40125517</v>
      </c>
      <c r="D126">
        <v>35705552</v>
      </c>
      <c r="E126">
        <v>1</v>
      </c>
      <c r="F126">
        <v>1</v>
      </c>
      <c r="G126">
        <v>1</v>
      </c>
      <c r="H126">
        <v>3</v>
      </c>
      <c r="I126" t="s">
        <v>471</v>
      </c>
      <c r="J126" t="s">
        <v>472</v>
      </c>
      <c r="K126" t="s">
        <v>473</v>
      </c>
      <c r="L126">
        <v>1348</v>
      </c>
      <c r="N126">
        <v>1009</v>
      </c>
      <c r="O126" t="s">
        <v>149</v>
      </c>
      <c r="P126" t="s">
        <v>149</v>
      </c>
      <c r="Q126">
        <v>1000</v>
      </c>
      <c r="X126">
        <v>3.8E-3</v>
      </c>
      <c r="Y126">
        <v>9524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6</v>
      </c>
      <c r="AG126">
        <v>3.8E-3</v>
      </c>
      <c r="AH126">
        <v>2</v>
      </c>
      <c r="AI126">
        <v>40125524</v>
      </c>
      <c r="AJ126">
        <v>145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ROW(Source!A58)</f>
        <v>58</v>
      </c>
      <c r="B127">
        <v>40125537</v>
      </c>
      <c r="C127">
        <v>40125517</v>
      </c>
      <c r="D127">
        <v>35707349</v>
      </c>
      <c r="E127">
        <v>1</v>
      </c>
      <c r="F127">
        <v>1</v>
      </c>
      <c r="G127">
        <v>1</v>
      </c>
      <c r="H127">
        <v>3</v>
      </c>
      <c r="I127" t="s">
        <v>539</v>
      </c>
      <c r="J127" t="s">
        <v>474</v>
      </c>
      <c r="K127" t="s">
        <v>475</v>
      </c>
      <c r="L127">
        <v>1371</v>
      </c>
      <c r="N127">
        <v>1013</v>
      </c>
      <c r="O127" t="s">
        <v>17</v>
      </c>
      <c r="P127" t="s">
        <v>17</v>
      </c>
      <c r="Q127">
        <v>1</v>
      </c>
      <c r="X127">
        <v>7.22</v>
      </c>
      <c r="Y127">
        <v>5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6</v>
      </c>
      <c r="AG127">
        <v>7.22</v>
      </c>
      <c r="AH127">
        <v>2</v>
      </c>
      <c r="AI127">
        <v>40125525</v>
      </c>
      <c r="AJ127">
        <v>146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ROW(Source!A58)</f>
        <v>58</v>
      </c>
      <c r="B128">
        <v>40125538</v>
      </c>
      <c r="C128">
        <v>40125517</v>
      </c>
      <c r="D128">
        <v>35707477</v>
      </c>
      <c r="E128">
        <v>1</v>
      </c>
      <c r="F128">
        <v>1</v>
      </c>
      <c r="G128">
        <v>1</v>
      </c>
      <c r="H128">
        <v>3</v>
      </c>
      <c r="I128" t="s">
        <v>476</v>
      </c>
      <c r="J128" t="s">
        <v>477</v>
      </c>
      <c r="K128" t="s">
        <v>478</v>
      </c>
      <c r="L128">
        <v>1371</v>
      </c>
      <c r="N128">
        <v>1013</v>
      </c>
      <c r="O128" t="s">
        <v>17</v>
      </c>
      <c r="P128" t="s">
        <v>17</v>
      </c>
      <c r="Q128">
        <v>1</v>
      </c>
      <c r="X128">
        <v>16.739999999999998</v>
      </c>
      <c r="Y128">
        <v>153.76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6</v>
      </c>
      <c r="AG128">
        <v>16.739999999999998</v>
      </c>
      <c r="AH128">
        <v>2</v>
      </c>
      <c r="AI128">
        <v>40125526</v>
      </c>
      <c r="AJ128">
        <v>147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ROW(Source!A58)</f>
        <v>58</v>
      </c>
      <c r="B129">
        <v>40125539</v>
      </c>
      <c r="C129">
        <v>40125517</v>
      </c>
      <c r="D129">
        <v>35735879</v>
      </c>
      <c r="E129">
        <v>1</v>
      </c>
      <c r="F129">
        <v>1</v>
      </c>
      <c r="G129">
        <v>1</v>
      </c>
      <c r="H129">
        <v>3</v>
      </c>
      <c r="I129" t="s">
        <v>479</v>
      </c>
      <c r="J129" t="s">
        <v>480</v>
      </c>
      <c r="K129" t="s">
        <v>481</v>
      </c>
      <c r="L129">
        <v>1346</v>
      </c>
      <c r="N129">
        <v>1009</v>
      </c>
      <c r="O129" t="s">
        <v>359</v>
      </c>
      <c r="P129" t="s">
        <v>359</v>
      </c>
      <c r="Q129">
        <v>1</v>
      </c>
      <c r="X129">
        <v>0.12670000000000001</v>
      </c>
      <c r="Y129">
        <v>238.48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F129" t="s">
        <v>6</v>
      </c>
      <c r="AG129">
        <v>0.12670000000000001</v>
      </c>
      <c r="AH129">
        <v>2</v>
      </c>
      <c r="AI129">
        <v>40125527</v>
      </c>
      <c r="AJ129">
        <v>148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ROW(Source!A58)</f>
        <v>58</v>
      </c>
      <c r="B130">
        <v>40125540</v>
      </c>
      <c r="C130">
        <v>40125517</v>
      </c>
      <c r="D130">
        <v>35691809</v>
      </c>
      <c r="E130">
        <v>66</v>
      </c>
      <c r="F130">
        <v>1</v>
      </c>
      <c r="G130">
        <v>1</v>
      </c>
      <c r="H130">
        <v>3</v>
      </c>
      <c r="I130" t="s">
        <v>370</v>
      </c>
      <c r="J130" t="s">
        <v>6</v>
      </c>
      <c r="K130" t="s">
        <v>371</v>
      </c>
      <c r="L130">
        <v>1374</v>
      </c>
      <c r="N130">
        <v>1013</v>
      </c>
      <c r="O130" t="s">
        <v>372</v>
      </c>
      <c r="P130" t="s">
        <v>372</v>
      </c>
      <c r="Q130">
        <v>1</v>
      </c>
      <c r="X130">
        <v>41.78</v>
      </c>
      <c r="Y130">
        <v>1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0</v>
      </c>
      <c r="AF130" t="s">
        <v>6</v>
      </c>
      <c r="AG130">
        <v>41.78</v>
      </c>
      <c r="AH130">
        <v>2</v>
      </c>
      <c r="AI130">
        <v>40125528</v>
      </c>
      <c r="AJ130">
        <v>149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ROW(Source!A60)</f>
        <v>60</v>
      </c>
      <c r="B131">
        <v>40125552</v>
      </c>
      <c r="C131">
        <v>40125542</v>
      </c>
      <c r="D131">
        <v>35686885</v>
      </c>
      <c r="E131">
        <v>66</v>
      </c>
      <c r="F131">
        <v>1</v>
      </c>
      <c r="G131">
        <v>1</v>
      </c>
      <c r="H131">
        <v>1</v>
      </c>
      <c r="I131" t="s">
        <v>405</v>
      </c>
      <c r="J131" t="s">
        <v>6</v>
      </c>
      <c r="K131" t="s">
        <v>406</v>
      </c>
      <c r="L131">
        <v>1191</v>
      </c>
      <c r="N131">
        <v>1013</v>
      </c>
      <c r="O131" t="s">
        <v>355</v>
      </c>
      <c r="P131" t="s">
        <v>355</v>
      </c>
      <c r="Q131">
        <v>1</v>
      </c>
      <c r="X131">
        <v>5</v>
      </c>
      <c r="Y131">
        <v>0</v>
      </c>
      <c r="Z131">
        <v>0</v>
      </c>
      <c r="AA131">
        <v>0</v>
      </c>
      <c r="AB131">
        <v>9.6199999999999992</v>
      </c>
      <c r="AC131">
        <v>0</v>
      </c>
      <c r="AD131">
        <v>1</v>
      </c>
      <c r="AE131">
        <v>1</v>
      </c>
      <c r="AF131" t="s">
        <v>19</v>
      </c>
      <c r="AG131">
        <v>5.75</v>
      </c>
      <c r="AH131">
        <v>2</v>
      </c>
      <c r="AI131">
        <v>40125543</v>
      </c>
      <c r="AJ131">
        <v>151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ROW(Source!A60)</f>
        <v>60</v>
      </c>
      <c r="B132">
        <v>40125553</v>
      </c>
      <c r="C132">
        <v>40125542</v>
      </c>
      <c r="D132">
        <v>35704721</v>
      </c>
      <c r="E132">
        <v>1</v>
      </c>
      <c r="F132">
        <v>1</v>
      </c>
      <c r="G132">
        <v>1</v>
      </c>
      <c r="H132">
        <v>3</v>
      </c>
      <c r="I132" t="s">
        <v>381</v>
      </c>
      <c r="J132" t="s">
        <v>382</v>
      </c>
      <c r="K132" t="s">
        <v>383</v>
      </c>
      <c r="L132">
        <v>1346</v>
      </c>
      <c r="N132">
        <v>1009</v>
      </c>
      <c r="O132" t="s">
        <v>359</v>
      </c>
      <c r="P132" t="s">
        <v>359</v>
      </c>
      <c r="Q132">
        <v>1</v>
      </c>
      <c r="X132">
        <v>5.0000000000000001E-3</v>
      </c>
      <c r="Y132">
        <v>91.29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6</v>
      </c>
      <c r="AG132">
        <v>5.0000000000000001E-3</v>
      </c>
      <c r="AH132">
        <v>2</v>
      </c>
      <c r="AI132">
        <v>40125544</v>
      </c>
      <c r="AJ132">
        <v>152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ROW(Source!A60)</f>
        <v>60</v>
      </c>
      <c r="B133">
        <v>40125554</v>
      </c>
      <c r="C133">
        <v>40125542</v>
      </c>
      <c r="D133">
        <v>35707900</v>
      </c>
      <c r="E133">
        <v>1</v>
      </c>
      <c r="F133">
        <v>1</v>
      </c>
      <c r="G133">
        <v>1</v>
      </c>
      <c r="H133">
        <v>3</v>
      </c>
      <c r="I133" t="s">
        <v>407</v>
      </c>
      <c r="J133" t="s">
        <v>408</v>
      </c>
      <c r="K133" t="s">
        <v>409</v>
      </c>
      <c r="L133">
        <v>1346</v>
      </c>
      <c r="N133">
        <v>1009</v>
      </c>
      <c r="O133" t="s">
        <v>359</v>
      </c>
      <c r="P133" t="s">
        <v>359</v>
      </c>
      <c r="Q133">
        <v>1</v>
      </c>
      <c r="X133">
        <v>8.0000000000000002E-3</v>
      </c>
      <c r="Y133">
        <v>155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6</v>
      </c>
      <c r="AG133">
        <v>8.0000000000000002E-3</v>
      </c>
      <c r="AH133">
        <v>2</v>
      </c>
      <c r="AI133">
        <v>40125545</v>
      </c>
      <c r="AJ133">
        <v>153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ROW(Source!A60)</f>
        <v>60</v>
      </c>
      <c r="B134">
        <v>40125555</v>
      </c>
      <c r="C134">
        <v>40125542</v>
      </c>
      <c r="D134">
        <v>35727101</v>
      </c>
      <c r="E134">
        <v>1</v>
      </c>
      <c r="F134">
        <v>1</v>
      </c>
      <c r="G134">
        <v>1</v>
      </c>
      <c r="H134">
        <v>3</v>
      </c>
      <c r="I134" t="s">
        <v>367</v>
      </c>
      <c r="J134" t="s">
        <v>368</v>
      </c>
      <c r="K134" t="s">
        <v>369</v>
      </c>
      <c r="L134">
        <v>1348</v>
      </c>
      <c r="N134">
        <v>1009</v>
      </c>
      <c r="O134" t="s">
        <v>149</v>
      </c>
      <c r="P134" t="s">
        <v>149</v>
      </c>
      <c r="Q134">
        <v>1000</v>
      </c>
      <c r="X134">
        <v>1E-4</v>
      </c>
      <c r="Y134">
        <v>65750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6</v>
      </c>
      <c r="AG134">
        <v>1E-4</v>
      </c>
      <c r="AH134">
        <v>2</v>
      </c>
      <c r="AI134">
        <v>40125546</v>
      </c>
      <c r="AJ134">
        <v>154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ROW(Source!A60)</f>
        <v>60</v>
      </c>
      <c r="B135">
        <v>40125556</v>
      </c>
      <c r="C135">
        <v>40125542</v>
      </c>
      <c r="D135">
        <v>35735952</v>
      </c>
      <c r="E135">
        <v>1</v>
      </c>
      <c r="F135">
        <v>1</v>
      </c>
      <c r="G135">
        <v>1</v>
      </c>
      <c r="H135">
        <v>3</v>
      </c>
      <c r="I135" t="s">
        <v>410</v>
      </c>
      <c r="J135" t="s">
        <v>411</v>
      </c>
      <c r="K135" t="s">
        <v>412</v>
      </c>
      <c r="L135">
        <v>1348</v>
      </c>
      <c r="N135">
        <v>1009</v>
      </c>
      <c r="O135" t="s">
        <v>149</v>
      </c>
      <c r="P135" t="s">
        <v>149</v>
      </c>
      <c r="Q135">
        <v>1000</v>
      </c>
      <c r="X135">
        <v>1.0000000000000001E-5</v>
      </c>
      <c r="Y135">
        <v>52539.7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6</v>
      </c>
      <c r="AG135">
        <v>1.0000000000000001E-5</v>
      </c>
      <c r="AH135">
        <v>2</v>
      </c>
      <c r="AI135">
        <v>40125547</v>
      </c>
      <c r="AJ135">
        <v>155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ROW(Source!A60)</f>
        <v>60</v>
      </c>
      <c r="B136">
        <v>40125557</v>
      </c>
      <c r="C136">
        <v>40125542</v>
      </c>
      <c r="D136">
        <v>35764699</v>
      </c>
      <c r="E136">
        <v>1</v>
      </c>
      <c r="F136">
        <v>1</v>
      </c>
      <c r="G136">
        <v>1</v>
      </c>
      <c r="H136">
        <v>3</v>
      </c>
      <c r="I136" t="s">
        <v>402</v>
      </c>
      <c r="J136" t="s">
        <v>403</v>
      </c>
      <c r="K136" t="s">
        <v>404</v>
      </c>
      <c r="L136">
        <v>1346</v>
      </c>
      <c r="N136">
        <v>1009</v>
      </c>
      <c r="O136" t="s">
        <v>359</v>
      </c>
      <c r="P136" t="s">
        <v>359</v>
      </c>
      <c r="Q136">
        <v>1</v>
      </c>
      <c r="X136">
        <v>0.05</v>
      </c>
      <c r="Y136">
        <v>38.340000000000003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6</v>
      </c>
      <c r="AG136">
        <v>0.05</v>
      </c>
      <c r="AH136">
        <v>2</v>
      </c>
      <c r="AI136">
        <v>40125548</v>
      </c>
      <c r="AJ136">
        <v>156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ROW(Source!A60)</f>
        <v>60</v>
      </c>
      <c r="B137">
        <v>40125558</v>
      </c>
      <c r="C137">
        <v>40125542</v>
      </c>
      <c r="D137">
        <v>35767868</v>
      </c>
      <c r="E137">
        <v>1</v>
      </c>
      <c r="F137">
        <v>1</v>
      </c>
      <c r="G137">
        <v>1</v>
      </c>
      <c r="H137">
        <v>3</v>
      </c>
      <c r="I137" t="s">
        <v>413</v>
      </c>
      <c r="J137" t="s">
        <v>414</v>
      </c>
      <c r="K137" t="s">
        <v>415</v>
      </c>
      <c r="L137">
        <v>1425</v>
      </c>
      <c r="N137">
        <v>1013</v>
      </c>
      <c r="O137" t="s">
        <v>363</v>
      </c>
      <c r="P137" t="s">
        <v>363</v>
      </c>
      <c r="Q137">
        <v>1</v>
      </c>
      <c r="X137">
        <v>0.2</v>
      </c>
      <c r="Y137">
        <v>30.74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6</v>
      </c>
      <c r="AG137">
        <v>0.2</v>
      </c>
      <c r="AH137">
        <v>2</v>
      </c>
      <c r="AI137">
        <v>40125549</v>
      </c>
      <c r="AJ137">
        <v>157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ROW(Source!A60)</f>
        <v>60</v>
      </c>
      <c r="B138">
        <v>40125559</v>
      </c>
      <c r="C138">
        <v>40125542</v>
      </c>
      <c r="D138">
        <v>35691809</v>
      </c>
      <c r="E138">
        <v>66</v>
      </c>
      <c r="F138">
        <v>1</v>
      </c>
      <c r="G138">
        <v>1</v>
      </c>
      <c r="H138">
        <v>3</v>
      </c>
      <c r="I138" t="s">
        <v>370</v>
      </c>
      <c r="J138" t="s">
        <v>6</v>
      </c>
      <c r="K138" t="s">
        <v>371</v>
      </c>
      <c r="L138">
        <v>1374</v>
      </c>
      <c r="N138">
        <v>1013</v>
      </c>
      <c r="O138" t="s">
        <v>372</v>
      </c>
      <c r="P138" t="s">
        <v>372</v>
      </c>
      <c r="Q138">
        <v>1</v>
      </c>
      <c r="X138">
        <v>0.96</v>
      </c>
      <c r="Y138">
        <v>1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6</v>
      </c>
      <c r="AG138">
        <v>0.96</v>
      </c>
      <c r="AH138">
        <v>2</v>
      </c>
      <c r="AI138">
        <v>40125550</v>
      </c>
      <c r="AJ138">
        <v>158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ROW(Source!A62)</f>
        <v>62</v>
      </c>
      <c r="B139">
        <v>40125566</v>
      </c>
      <c r="C139">
        <v>40125561</v>
      </c>
      <c r="D139">
        <v>35686927</v>
      </c>
      <c r="E139">
        <v>66</v>
      </c>
      <c r="F139">
        <v>1</v>
      </c>
      <c r="G139">
        <v>1</v>
      </c>
      <c r="H139">
        <v>1</v>
      </c>
      <c r="I139" t="s">
        <v>373</v>
      </c>
      <c r="J139" t="s">
        <v>6</v>
      </c>
      <c r="K139" t="s">
        <v>374</v>
      </c>
      <c r="L139">
        <v>1191</v>
      </c>
      <c r="N139">
        <v>1013</v>
      </c>
      <c r="O139" t="s">
        <v>355</v>
      </c>
      <c r="P139" t="s">
        <v>355</v>
      </c>
      <c r="Q139">
        <v>1</v>
      </c>
      <c r="X139">
        <v>1</v>
      </c>
      <c r="Y139">
        <v>0</v>
      </c>
      <c r="Z139">
        <v>0</v>
      </c>
      <c r="AA139">
        <v>0</v>
      </c>
      <c r="AB139">
        <v>11.09</v>
      </c>
      <c r="AC139">
        <v>0</v>
      </c>
      <c r="AD139">
        <v>1</v>
      </c>
      <c r="AE139">
        <v>1</v>
      </c>
      <c r="AF139" t="s">
        <v>19</v>
      </c>
      <c r="AG139">
        <v>1.1499999999999999</v>
      </c>
      <c r="AH139">
        <v>2</v>
      </c>
      <c r="AI139">
        <v>40125562</v>
      </c>
      <c r="AJ139">
        <v>160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ROW(Source!A62)</f>
        <v>62</v>
      </c>
      <c r="B140">
        <v>40125567</v>
      </c>
      <c r="C140">
        <v>40125561</v>
      </c>
      <c r="D140">
        <v>35727102</v>
      </c>
      <c r="E140">
        <v>1</v>
      </c>
      <c r="F140">
        <v>1</v>
      </c>
      <c r="G140">
        <v>1</v>
      </c>
      <c r="H140">
        <v>3</v>
      </c>
      <c r="I140" t="s">
        <v>482</v>
      </c>
      <c r="J140" t="s">
        <v>483</v>
      </c>
      <c r="K140" t="s">
        <v>484</v>
      </c>
      <c r="L140">
        <v>1348</v>
      </c>
      <c r="N140">
        <v>1009</v>
      </c>
      <c r="O140" t="s">
        <v>149</v>
      </c>
      <c r="P140" t="s">
        <v>149</v>
      </c>
      <c r="Q140">
        <v>1000</v>
      </c>
      <c r="X140">
        <v>1.0000000000000001E-5</v>
      </c>
      <c r="Y140">
        <v>114220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6</v>
      </c>
      <c r="AG140">
        <v>1.0000000000000001E-5</v>
      </c>
      <c r="AH140">
        <v>2</v>
      </c>
      <c r="AI140">
        <v>40125563</v>
      </c>
      <c r="AJ140">
        <v>161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ROW(Source!A62)</f>
        <v>62</v>
      </c>
      <c r="B141">
        <v>40125568</v>
      </c>
      <c r="C141">
        <v>40125561</v>
      </c>
      <c r="D141">
        <v>35691809</v>
      </c>
      <c r="E141">
        <v>66</v>
      </c>
      <c r="F141">
        <v>1</v>
      </c>
      <c r="G141">
        <v>1</v>
      </c>
      <c r="H141">
        <v>3</v>
      </c>
      <c r="I141" t="s">
        <v>370</v>
      </c>
      <c r="J141" t="s">
        <v>6</v>
      </c>
      <c r="K141" t="s">
        <v>371</v>
      </c>
      <c r="L141">
        <v>1374</v>
      </c>
      <c r="N141">
        <v>1013</v>
      </c>
      <c r="O141" t="s">
        <v>372</v>
      </c>
      <c r="P141" t="s">
        <v>372</v>
      </c>
      <c r="Q141">
        <v>1</v>
      </c>
      <c r="X141">
        <v>0.22</v>
      </c>
      <c r="Y141">
        <v>1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6</v>
      </c>
      <c r="AG141">
        <v>0.22</v>
      </c>
      <c r="AH141">
        <v>2</v>
      </c>
      <c r="AI141">
        <v>40125564</v>
      </c>
      <c r="AJ141">
        <v>162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ROW(Source!A64)</f>
        <v>64</v>
      </c>
      <c r="B142">
        <v>40125578</v>
      </c>
      <c r="C142">
        <v>40125570</v>
      </c>
      <c r="D142">
        <v>35686837</v>
      </c>
      <c r="E142">
        <v>66</v>
      </c>
      <c r="F142">
        <v>1</v>
      </c>
      <c r="G142">
        <v>1</v>
      </c>
      <c r="H142">
        <v>1</v>
      </c>
      <c r="I142" t="s">
        <v>463</v>
      </c>
      <c r="J142" t="s">
        <v>6</v>
      </c>
      <c r="K142" t="s">
        <v>464</v>
      </c>
      <c r="L142">
        <v>1191</v>
      </c>
      <c r="N142">
        <v>1013</v>
      </c>
      <c r="O142" t="s">
        <v>355</v>
      </c>
      <c r="P142" t="s">
        <v>355</v>
      </c>
      <c r="Q142">
        <v>1</v>
      </c>
      <c r="X142">
        <v>2.06</v>
      </c>
      <c r="Y142">
        <v>0</v>
      </c>
      <c r="Z142">
        <v>0</v>
      </c>
      <c r="AA142">
        <v>0</v>
      </c>
      <c r="AB142">
        <v>8.64</v>
      </c>
      <c r="AC142">
        <v>0</v>
      </c>
      <c r="AD142">
        <v>1</v>
      </c>
      <c r="AE142">
        <v>1</v>
      </c>
      <c r="AF142" t="s">
        <v>19</v>
      </c>
      <c r="AG142">
        <v>2.3689999999999998</v>
      </c>
      <c r="AH142">
        <v>2</v>
      </c>
      <c r="AI142">
        <v>40125571</v>
      </c>
      <c r="AJ142">
        <v>164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ROW(Source!A64)</f>
        <v>64</v>
      </c>
      <c r="B143">
        <v>40125579</v>
      </c>
      <c r="C143">
        <v>40125570</v>
      </c>
      <c r="D143">
        <v>35687095</v>
      </c>
      <c r="E143">
        <v>66</v>
      </c>
      <c r="F143">
        <v>1</v>
      </c>
      <c r="G143">
        <v>1</v>
      </c>
      <c r="H143">
        <v>1</v>
      </c>
      <c r="I143" t="s">
        <v>375</v>
      </c>
      <c r="J143" t="s">
        <v>6</v>
      </c>
      <c r="K143" t="s">
        <v>376</v>
      </c>
      <c r="L143">
        <v>1191</v>
      </c>
      <c r="N143">
        <v>1013</v>
      </c>
      <c r="O143" t="s">
        <v>355</v>
      </c>
      <c r="P143" t="s">
        <v>355</v>
      </c>
      <c r="Q143">
        <v>1</v>
      </c>
      <c r="X143">
        <v>0.01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</v>
      </c>
      <c r="AE143">
        <v>2</v>
      </c>
      <c r="AF143" t="s">
        <v>19</v>
      </c>
      <c r="AG143">
        <v>1.15E-2</v>
      </c>
      <c r="AH143">
        <v>2</v>
      </c>
      <c r="AI143">
        <v>40125572</v>
      </c>
      <c r="AJ143">
        <v>165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ROW(Source!A64)</f>
        <v>64</v>
      </c>
      <c r="B144">
        <v>40125580</v>
      </c>
      <c r="C144">
        <v>40125570</v>
      </c>
      <c r="D144">
        <v>35698427</v>
      </c>
      <c r="E144">
        <v>1</v>
      </c>
      <c r="F144">
        <v>1</v>
      </c>
      <c r="G144">
        <v>1</v>
      </c>
      <c r="H144">
        <v>2</v>
      </c>
      <c r="I144" t="s">
        <v>437</v>
      </c>
      <c r="J144" t="s">
        <v>438</v>
      </c>
      <c r="K144" t="s">
        <v>439</v>
      </c>
      <c r="L144">
        <v>1367</v>
      </c>
      <c r="N144">
        <v>1011</v>
      </c>
      <c r="O144" t="s">
        <v>380</v>
      </c>
      <c r="P144" t="s">
        <v>380</v>
      </c>
      <c r="Q144">
        <v>1</v>
      </c>
      <c r="X144">
        <v>0.01</v>
      </c>
      <c r="Y144">
        <v>0</v>
      </c>
      <c r="Z144">
        <v>65.709999999999994</v>
      </c>
      <c r="AA144">
        <v>11.6</v>
      </c>
      <c r="AB144">
        <v>0</v>
      </c>
      <c r="AC144">
        <v>0</v>
      </c>
      <c r="AD144">
        <v>1</v>
      </c>
      <c r="AE144">
        <v>0</v>
      </c>
      <c r="AF144" t="s">
        <v>19</v>
      </c>
      <c r="AG144">
        <v>1.15E-2</v>
      </c>
      <c r="AH144">
        <v>2</v>
      </c>
      <c r="AI144">
        <v>40125573</v>
      </c>
      <c r="AJ144">
        <v>166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ROW(Source!A64)</f>
        <v>64</v>
      </c>
      <c r="B145">
        <v>40125581</v>
      </c>
      <c r="C145">
        <v>40125570</v>
      </c>
      <c r="D145">
        <v>35691809</v>
      </c>
      <c r="E145">
        <v>66</v>
      </c>
      <c r="F145">
        <v>1</v>
      </c>
      <c r="G145">
        <v>1</v>
      </c>
      <c r="H145">
        <v>3</v>
      </c>
      <c r="I145" t="s">
        <v>370</v>
      </c>
      <c r="J145" t="s">
        <v>6</v>
      </c>
      <c r="K145" t="s">
        <v>371</v>
      </c>
      <c r="L145">
        <v>1374</v>
      </c>
      <c r="N145">
        <v>1013</v>
      </c>
      <c r="O145" t="s">
        <v>372</v>
      </c>
      <c r="P145" t="s">
        <v>372</v>
      </c>
      <c r="Q145">
        <v>1</v>
      </c>
      <c r="X145">
        <v>0.36</v>
      </c>
      <c r="Y145">
        <v>1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6</v>
      </c>
      <c r="AG145">
        <v>0.36</v>
      </c>
      <c r="AH145">
        <v>2</v>
      </c>
      <c r="AI145">
        <v>40125574</v>
      </c>
      <c r="AJ145">
        <v>167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ROW(Source!A68)</f>
        <v>68</v>
      </c>
      <c r="B146">
        <v>40125591</v>
      </c>
      <c r="C146">
        <v>40125585</v>
      </c>
      <c r="D146">
        <v>35686837</v>
      </c>
      <c r="E146">
        <v>66</v>
      </c>
      <c r="F146">
        <v>1</v>
      </c>
      <c r="G146">
        <v>1</v>
      </c>
      <c r="H146">
        <v>1</v>
      </c>
      <c r="I146" t="s">
        <v>463</v>
      </c>
      <c r="J146" t="s">
        <v>6</v>
      </c>
      <c r="K146" t="s">
        <v>464</v>
      </c>
      <c r="L146">
        <v>1191</v>
      </c>
      <c r="N146">
        <v>1013</v>
      </c>
      <c r="O146" t="s">
        <v>355</v>
      </c>
      <c r="P146" t="s">
        <v>355</v>
      </c>
      <c r="Q146">
        <v>1</v>
      </c>
      <c r="X146">
        <v>2.06</v>
      </c>
      <c r="Y146">
        <v>0</v>
      </c>
      <c r="Z146">
        <v>0</v>
      </c>
      <c r="AA146">
        <v>0</v>
      </c>
      <c r="AB146">
        <v>8.64</v>
      </c>
      <c r="AC146">
        <v>0</v>
      </c>
      <c r="AD146">
        <v>1</v>
      </c>
      <c r="AE146">
        <v>1</v>
      </c>
      <c r="AF146" t="s">
        <v>19</v>
      </c>
      <c r="AG146">
        <v>2.3689999999999998</v>
      </c>
      <c r="AH146">
        <v>2</v>
      </c>
      <c r="AI146">
        <v>40125586</v>
      </c>
      <c r="AJ146">
        <v>171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ROW(Source!A68)</f>
        <v>68</v>
      </c>
      <c r="B147">
        <v>40125592</v>
      </c>
      <c r="C147">
        <v>40125585</v>
      </c>
      <c r="D147">
        <v>35687095</v>
      </c>
      <c r="E147">
        <v>66</v>
      </c>
      <c r="F147">
        <v>1</v>
      </c>
      <c r="G147">
        <v>1</v>
      </c>
      <c r="H147">
        <v>1</v>
      </c>
      <c r="I147" t="s">
        <v>375</v>
      </c>
      <c r="J147" t="s">
        <v>6</v>
      </c>
      <c r="K147" t="s">
        <v>376</v>
      </c>
      <c r="L147">
        <v>1191</v>
      </c>
      <c r="N147">
        <v>1013</v>
      </c>
      <c r="O147" t="s">
        <v>355</v>
      </c>
      <c r="P147" t="s">
        <v>355</v>
      </c>
      <c r="Q147">
        <v>1</v>
      </c>
      <c r="X147">
        <v>0.01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2</v>
      </c>
      <c r="AF147" t="s">
        <v>19</v>
      </c>
      <c r="AG147">
        <v>1.15E-2</v>
      </c>
      <c r="AH147">
        <v>2</v>
      </c>
      <c r="AI147">
        <v>40125587</v>
      </c>
      <c r="AJ147">
        <v>172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ROW(Source!A68)</f>
        <v>68</v>
      </c>
      <c r="B148">
        <v>40125593</v>
      </c>
      <c r="C148">
        <v>40125585</v>
      </c>
      <c r="D148">
        <v>35698427</v>
      </c>
      <c r="E148">
        <v>1</v>
      </c>
      <c r="F148">
        <v>1</v>
      </c>
      <c r="G148">
        <v>1</v>
      </c>
      <c r="H148">
        <v>2</v>
      </c>
      <c r="I148" t="s">
        <v>437</v>
      </c>
      <c r="J148" t="s">
        <v>438</v>
      </c>
      <c r="K148" t="s">
        <v>439</v>
      </c>
      <c r="L148">
        <v>1367</v>
      </c>
      <c r="N148">
        <v>1011</v>
      </c>
      <c r="O148" t="s">
        <v>380</v>
      </c>
      <c r="P148" t="s">
        <v>380</v>
      </c>
      <c r="Q148">
        <v>1</v>
      </c>
      <c r="X148">
        <v>0.01</v>
      </c>
      <c r="Y148">
        <v>0</v>
      </c>
      <c r="Z148">
        <v>65.709999999999994</v>
      </c>
      <c r="AA148">
        <v>11.6</v>
      </c>
      <c r="AB148">
        <v>0</v>
      </c>
      <c r="AC148">
        <v>0</v>
      </c>
      <c r="AD148">
        <v>1</v>
      </c>
      <c r="AE148">
        <v>0</v>
      </c>
      <c r="AF148" t="s">
        <v>19</v>
      </c>
      <c r="AG148">
        <v>1.15E-2</v>
      </c>
      <c r="AH148">
        <v>2</v>
      </c>
      <c r="AI148">
        <v>40125588</v>
      </c>
      <c r="AJ148">
        <v>173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ROW(Source!A68)</f>
        <v>68</v>
      </c>
      <c r="B149">
        <v>40125594</v>
      </c>
      <c r="C149">
        <v>40125585</v>
      </c>
      <c r="D149">
        <v>35691809</v>
      </c>
      <c r="E149">
        <v>66</v>
      </c>
      <c r="F149">
        <v>1</v>
      </c>
      <c r="G149">
        <v>1</v>
      </c>
      <c r="H149">
        <v>3</v>
      </c>
      <c r="I149" t="s">
        <v>370</v>
      </c>
      <c r="J149" t="s">
        <v>6</v>
      </c>
      <c r="K149" t="s">
        <v>371</v>
      </c>
      <c r="L149">
        <v>1374</v>
      </c>
      <c r="N149">
        <v>1013</v>
      </c>
      <c r="O149" t="s">
        <v>372</v>
      </c>
      <c r="P149" t="s">
        <v>372</v>
      </c>
      <c r="Q149">
        <v>1</v>
      </c>
      <c r="X149">
        <v>0.36</v>
      </c>
      <c r="Y149">
        <v>1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6</v>
      </c>
      <c r="AG149">
        <v>0.36</v>
      </c>
      <c r="AH149">
        <v>2</v>
      </c>
      <c r="AI149">
        <v>40125589</v>
      </c>
      <c r="AJ149">
        <v>174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ROW(Source!A70)</f>
        <v>70</v>
      </c>
      <c r="B150">
        <v>40125606</v>
      </c>
      <c r="C150">
        <v>40125596</v>
      </c>
      <c r="D150">
        <v>35686875</v>
      </c>
      <c r="E150">
        <v>66</v>
      </c>
      <c r="F150">
        <v>1</v>
      </c>
      <c r="G150">
        <v>1</v>
      </c>
      <c r="H150">
        <v>1</v>
      </c>
      <c r="I150" t="s">
        <v>432</v>
      </c>
      <c r="J150" t="s">
        <v>6</v>
      </c>
      <c r="K150" t="s">
        <v>433</v>
      </c>
      <c r="L150">
        <v>1191</v>
      </c>
      <c r="N150">
        <v>1013</v>
      </c>
      <c r="O150" t="s">
        <v>355</v>
      </c>
      <c r="P150" t="s">
        <v>355</v>
      </c>
      <c r="Q150">
        <v>1</v>
      </c>
      <c r="X150">
        <v>19.04</v>
      </c>
      <c r="Y150">
        <v>0</v>
      </c>
      <c r="Z150">
        <v>0</v>
      </c>
      <c r="AA150">
        <v>0</v>
      </c>
      <c r="AB150">
        <v>9.4</v>
      </c>
      <c r="AC150">
        <v>0</v>
      </c>
      <c r="AD150">
        <v>1</v>
      </c>
      <c r="AE150">
        <v>1</v>
      </c>
      <c r="AF150" t="s">
        <v>19</v>
      </c>
      <c r="AG150">
        <v>21.895999999999997</v>
      </c>
      <c r="AH150">
        <v>2</v>
      </c>
      <c r="AI150">
        <v>40125597</v>
      </c>
      <c r="AJ150">
        <v>176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ROW(Source!A70)</f>
        <v>70</v>
      </c>
      <c r="B151">
        <v>40125607</v>
      </c>
      <c r="C151">
        <v>40125596</v>
      </c>
      <c r="D151">
        <v>35687095</v>
      </c>
      <c r="E151">
        <v>66</v>
      </c>
      <c r="F151">
        <v>1</v>
      </c>
      <c r="G151">
        <v>1</v>
      </c>
      <c r="H151">
        <v>1</v>
      </c>
      <c r="I151" t="s">
        <v>375</v>
      </c>
      <c r="J151" t="s">
        <v>6</v>
      </c>
      <c r="K151" t="s">
        <v>376</v>
      </c>
      <c r="L151">
        <v>1191</v>
      </c>
      <c r="N151">
        <v>1013</v>
      </c>
      <c r="O151" t="s">
        <v>355</v>
      </c>
      <c r="P151" t="s">
        <v>355</v>
      </c>
      <c r="Q151">
        <v>1</v>
      </c>
      <c r="X151">
        <v>0.18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2</v>
      </c>
      <c r="AF151" t="s">
        <v>19</v>
      </c>
      <c r="AG151">
        <v>0.20699999999999999</v>
      </c>
      <c r="AH151">
        <v>2</v>
      </c>
      <c r="AI151">
        <v>40125598</v>
      </c>
      <c r="AJ151">
        <v>177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ROW(Source!A70)</f>
        <v>70</v>
      </c>
      <c r="B152">
        <v>40125608</v>
      </c>
      <c r="C152">
        <v>40125596</v>
      </c>
      <c r="D152">
        <v>35697488</v>
      </c>
      <c r="E152">
        <v>1</v>
      </c>
      <c r="F152">
        <v>1</v>
      </c>
      <c r="G152">
        <v>1</v>
      </c>
      <c r="H152">
        <v>2</v>
      </c>
      <c r="I152" t="s">
        <v>434</v>
      </c>
      <c r="J152" t="s">
        <v>435</v>
      </c>
      <c r="K152" t="s">
        <v>436</v>
      </c>
      <c r="L152">
        <v>1367</v>
      </c>
      <c r="N152">
        <v>1011</v>
      </c>
      <c r="O152" t="s">
        <v>380</v>
      </c>
      <c r="P152" t="s">
        <v>380</v>
      </c>
      <c r="Q152">
        <v>1</v>
      </c>
      <c r="X152">
        <v>0.09</v>
      </c>
      <c r="Y152">
        <v>0</v>
      </c>
      <c r="Z152">
        <v>115.4</v>
      </c>
      <c r="AA152">
        <v>13.5</v>
      </c>
      <c r="AB152">
        <v>0</v>
      </c>
      <c r="AC152">
        <v>0</v>
      </c>
      <c r="AD152">
        <v>1</v>
      </c>
      <c r="AE152">
        <v>0</v>
      </c>
      <c r="AF152" t="s">
        <v>19</v>
      </c>
      <c r="AG152">
        <v>0.10349999999999999</v>
      </c>
      <c r="AH152">
        <v>2</v>
      </c>
      <c r="AI152">
        <v>40125599</v>
      </c>
      <c r="AJ152">
        <v>178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ROW(Source!A70)</f>
        <v>70</v>
      </c>
      <c r="B153">
        <v>40125609</v>
      </c>
      <c r="C153">
        <v>40125596</v>
      </c>
      <c r="D153">
        <v>35698427</v>
      </c>
      <c r="E153">
        <v>1</v>
      </c>
      <c r="F153">
        <v>1</v>
      </c>
      <c r="G153">
        <v>1</v>
      </c>
      <c r="H153">
        <v>2</v>
      </c>
      <c r="I153" t="s">
        <v>437</v>
      </c>
      <c r="J153" t="s">
        <v>438</v>
      </c>
      <c r="K153" t="s">
        <v>439</v>
      </c>
      <c r="L153">
        <v>1367</v>
      </c>
      <c r="N153">
        <v>1011</v>
      </c>
      <c r="O153" t="s">
        <v>380</v>
      </c>
      <c r="P153" t="s">
        <v>380</v>
      </c>
      <c r="Q153">
        <v>1</v>
      </c>
      <c r="X153">
        <v>0.09</v>
      </c>
      <c r="Y153">
        <v>0</v>
      </c>
      <c r="Z153">
        <v>65.709999999999994</v>
      </c>
      <c r="AA153">
        <v>11.6</v>
      </c>
      <c r="AB153">
        <v>0</v>
      </c>
      <c r="AC153">
        <v>0</v>
      </c>
      <c r="AD153">
        <v>1</v>
      </c>
      <c r="AE153">
        <v>0</v>
      </c>
      <c r="AF153" t="s">
        <v>19</v>
      </c>
      <c r="AG153">
        <v>0.10349999999999999</v>
      </c>
      <c r="AH153">
        <v>2</v>
      </c>
      <c r="AI153">
        <v>40125600</v>
      </c>
      <c r="AJ153">
        <v>179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ROW(Source!A70)</f>
        <v>70</v>
      </c>
      <c r="B154">
        <v>40125610</v>
      </c>
      <c r="C154">
        <v>40125596</v>
      </c>
      <c r="D154">
        <v>35698641</v>
      </c>
      <c r="E154">
        <v>1</v>
      </c>
      <c r="F154">
        <v>1</v>
      </c>
      <c r="G154">
        <v>1</v>
      </c>
      <c r="H154">
        <v>2</v>
      </c>
      <c r="I154" t="s">
        <v>416</v>
      </c>
      <c r="J154" t="s">
        <v>417</v>
      </c>
      <c r="K154" t="s">
        <v>418</v>
      </c>
      <c r="L154">
        <v>1367</v>
      </c>
      <c r="N154">
        <v>1011</v>
      </c>
      <c r="O154" t="s">
        <v>380</v>
      </c>
      <c r="P154" t="s">
        <v>380</v>
      </c>
      <c r="Q154">
        <v>1</v>
      </c>
      <c r="X154">
        <v>2.16</v>
      </c>
      <c r="Y154">
        <v>0</v>
      </c>
      <c r="Z154">
        <v>8.1</v>
      </c>
      <c r="AA154">
        <v>0</v>
      </c>
      <c r="AB154">
        <v>0</v>
      </c>
      <c r="AC154">
        <v>0</v>
      </c>
      <c r="AD154">
        <v>1</v>
      </c>
      <c r="AE154">
        <v>0</v>
      </c>
      <c r="AF154" t="s">
        <v>19</v>
      </c>
      <c r="AG154">
        <v>2.484</v>
      </c>
      <c r="AH154">
        <v>2</v>
      </c>
      <c r="AI154">
        <v>40125601</v>
      </c>
      <c r="AJ154">
        <v>180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ROW(Source!A70)</f>
        <v>70</v>
      </c>
      <c r="B155">
        <v>40125611</v>
      </c>
      <c r="C155">
        <v>40125596</v>
      </c>
      <c r="D155">
        <v>35705531</v>
      </c>
      <c r="E155">
        <v>1</v>
      </c>
      <c r="F155">
        <v>1</v>
      </c>
      <c r="G155">
        <v>1</v>
      </c>
      <c r="H155">
        <v>3</v>
      </c>
      <c r="I155" t="s">
        <v>440</v>
      </c>
      <c r="J155" t="s">
        <v>441</v>
      </c>
      <c r="K155" t="s">
        <v>442</v>
      </c>
      <c r="L155">
        <v>1346</v>
      </c>
      <c r="N155">
        <v>1009</v>
      </c>
      <c r="O155" t="s">
        <v>359</v>
      </c>
      <c r="P155" t="s">
        <v>359</v>
      </c>
      <c r="Q155">
        <v>1</v>
      </c>
      <c r="X155">
        <v>0.96</v>
      </c>
      <c r="Y155">
        <v>10.57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6</v>
      </c>
      <c r="AG155">
        <v>0.96</v>
      </c>
      <c r="AH155">
        <v>2</v>
      </c>
      <c r="AI155">
        <v>40125602</v>
      </c>
      <c r="AJ155">
        <v>181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ROW(Source!A70)</f>
        <v>70</v>
      </c>
      <c r="B156">
        <v>40125612</v>
      </c>
      <c r="C156">
        <v>40125596</v>
      </c>
      <c r="D156">
        <v>35734638</v>
      </c>
      <c r="E156">
        <v>1</v>
      </c>
      <c r="F156">
        <v>1</v>
      </c>
      <c r="G156">
        <v>1</v>
      </c>
      <c r="H156">
        <v>3</v>
      </c>
      <c r="I156" t="s">
        <v>443</v>
      </c>
      <c r="J156" t="s">
        <v>444</v>
      </c>
      <c r="K156" t="s">
        <v>445</v>
      </c>
      <c r="L156">
        <v>1346</v>
      </c>
      <c r="N156">
        <v>1009</v>
      </c>
      <c r="O156" t="s">
        <v>359</v>
      </c>
      <c r="P156" t="s">
        <v>359</v>
      </c>
      <c r="Q156">
        <v>1</v>
      </c>
      <c r="X156">
        <v>0.2</v>
      </c>
      <c r="Y156">
        <v>25.8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6</v>
      </c>
      <c r="AG156">
        <v>0.2</v>
      </c>
      <c r="AH156">
        <v>2</v>
      </c>
      <c r="AI156">
        <v>40125603</v>
      </c>
      <c r="AJ156">
        <v>182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ROW(Source!A70)</f>
        <v>70</v>
      </c>
      <c r="B157">
        <v>40125613</v>
      </c>
      <c r="C157">
        <v>40125596</v>
      </c>
      <c r="D157">
        <v>35691809</v>
      </c>
      <c r="E157">
        <v>66</v>
      </c>
      <c r="F157">
        <v>1</v>
      </c>
      <c r="G157">
        <v>1</v>
      </c>
      <c r="H157">
        <v>3</v>
      </c>
      <c r="I157" t="s">
        <v>370</v>
      </c>
      <c r="J157" t="s">
        <v>6</v>
      </c>
      <c r="K157" t="s">
        <v>371</v>
      </c>
      <c r="L157">
        <v>1374</v>
      </c>
      <c r="N157">
        <v>1013</v>
      </c>
      <c r="O157" t="s">
        <v>372</v>
      </c>
      <c r="P157" t="s">
        <v>372</v>
      </c>
      <c r="Q157">
        <v>1</v>
      </c>
      <c r="X157">
        <v>3.58</v>
      </c>
      <c r="Y157">
        <v>1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6</v>
      </c>
      <c r="AG157">
        <v>3.58</v>
      </c>
      <c r="AH157">
        <v>2</v>
      </c>
      <c r="AI157">
        <v>40125605</v>
      </c>
      <c r="AJ157">
        <v>185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ROW(Source!A73)</f>
        <v>73</v>
      </c>
      <c r="B158">
        <v>40125627</v>
      </c>
      <c r="C158">
        <v>40125615</v>
      </c>
      <c r="D158">
        <v>35686875</v>
      </c>
      <c r="E158">
        <v>66</v>
      </c>
      <c r="F158">
        <v>1</v>
      </c>
      <c r="G158">
        <v>1</v>
      </c>
      <c r="H158">
        <v>1</v>
      </c>
      <c r="I158" t="s">
        <v>432</v>
      </c>
      <c r="J158" t="s">
        <v>6</v>
      </c>
      <c r="K158" t="s">
        <v>433</v>
      </c>
      <c r="L158">
        <v>1191</v>
      </c>
      <c r="N158">
        <v>1013</v>
      </c>
      <c r="O158" t="s">
        <v>355</v>
      </c>
      <c r="P158" t="s">
        <v>355</v>
      </c>
      <c r="Q158">
        <v>1</v>
      </c>
      <c r="X158">
        <v>5.39</v>
      </c>
      <c r="Y158">
        <v>0</v>
      </c>
      <c r="Z158">
        <v>0</v>
      </c>
      <c r="AA158">
        <v>0</v>
      </c>
      <c r="AB158">
        <v>9.4</v>
      </c>
      <c r="AC158">
        <v>0</v>
      </c>
      <c r="AD158">
        <v>1</v>
      </c>
      <c r="AE158">
        <v>1</v>
      </c>
      <c r="AF158" t="s">
        <v>19</v>
      </c>
      <c r="AG158">
        <v>6.1984999999999992</v>
      </c>
      <c r="AH158">
        <v>2</v>
      </c>
      <c r="AI158">
        <v>40125616</v>
      </c>
      <c r="AJ158">
        <v>186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ROW(Source!A73)</f>
        <v>73</v>
      </c>
      <c r="B159">
        <v>40125628</v>
      </c>
      <c r="C159">
        <v>40125615</v>
      </c>
      <c r="D159">
        <v>35687095</v>
      </c>
      <c r="E159">
        <v>66</v>
      </c>
      <c r="F159">
        <v>1</v>
      </c>
      <c r="G159">
        <v>1</v>
      </c>
      <c r="H159">
        <v>1</v>
      </c>
      <c r="I159" t="s">
        <v>375</v>
      </c>
      <c r="J159" t="s">
        <v>6</v>
      </c>
      <c r="K159" t="s">
        <v>376</v>
      </c>
      <c r="L159">
        <v>1191</v>
      </c>
      <c r="N159">
        <v>1013</v>
      </c>
      <c r="O159" t="s">
        <v>355</v>
      </c>
      <c r="P159" t="s">
        <v>355</v>
      </c>
      <c r="Q159">
        <v>1</v>
      </c>
      <c r="X159">
        <v>0.04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2</v>
      </c>
      <c r="AF159" t="s">
        <v>19</v>
      </c>
      <c r="AG159">
        <v>4.5999999999999999E-2</v>
      </c>
      <c r="AH159">
        <v>2</v>
      </c>
      <c r="AI159">
        <v>40125617</v>
      </c>
      <c r="AJ159">
        <v>187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ROW(Source!A73)</f>
        <v>73</v>
      </c>
      <c r="B160">
        <v>40125629</v>
      </c>
      <c r="C160">
        <v>40125615</v>
      </c>
      <c r="D160">
        <v>35697488</v>
      </c>
      <c r="E160">
        <v>1</v>
      </c>
      <c r="F160">
        <v>1</v>
      </c>
      <c r="G160">
        <v>1</v>
      </c>
      <c r="H160">
        <v>2</v>
      </c>
      <c r="I160" t="s">
        <v>434</v>
      </c>
      <c r="J160" t="s">
        <v>435</v>
      </c>
      <c r="K160" t="s">
        <v>436</v>
      </c>
      <c r="L160">
        <v>1367</v>
      </c>
      <c r="N160">
        <v>1011</v>
      </c>
      <c r="O160" t="s">
        <v>380</v>
      </c>
      <c r="P160" t="s">
        <v>380</v>
      </c>
      <c r="Q160">
        <v>1</v>
      </c>
      <c r="X160">
        <v>0.02</v>
      </c>
      <c r="Y160">
        <v>0</v>
      </c>
      <c r="Z160">
        <v>115.4</v>
      </c>
      <c r="AA160">
        <v>13.5</v>
      </c>
      <c r="AB160">
        <v>0</v>
      </c>
      <c r="AC160">
        <v>0</v>
      </c>
      <c r="AD160">
        <v>1</v>
      </c>
      <c r="AE160">
        <v>0</v>
      </c>
      <c r="AF160" t="s">
        <v>19</v>
      </c>
      <c r="AG160">
        <v>2.3E-2</v>
      </c>
      <c r="AH160">
        <v>2</v>
      </c>
      <c r="AI160">
        <v>40125618</v>
      </c>
      <c r="AJ160">
        <v>188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ROW(Source!A73)</f>
        <v>73</v>
      </c>
      <c r="B161">
        <v>40125630</v>
      </c>
      <c r="C161">
        <v>40125615</v>
      </c>
      <c r="D161">
        <v>35698427</v>
      </c>
      <c r="E161">
        <v>1</v>
      </c>
      <c r="F161">
        <v>1</v>
      </c>
      <c r="G161">
        <v>1</v>
      </c>
      <c r="H161">
        <v>2</v>
      </c>
      <c r="I161" t="s">
        <v>437</v>
      </c>
      <c r="J161" t="s">
        <v>438</v>
      </c>
      <c r="K161" t="s">
        <v>439</v>
      </c>
      <c r="L161">
        <v>1367</v>
      </c>
      <c r="N161">
        <v>1011</v>
      </c>
      <c r="O161" t="s">
        <v>380</v>
      </c>
      <c r="P161" t="s">
        <v>380</v>
      </c>
      <c r="Q161">
        <v>1</v>
      </c>
      <c r="X161">
        <v>0.02</v>
      </c>
      <c r="Y161">
        <v>0</v>
      </c>
      <c r="Z161">
        <v>65.709999999999994</v>
      </c>
      <c r="AA161">
        <v>11.6</v>
      </c>
      <c r="AB161">
        <v>0</v>
      </c>
      <c r="AC161">
        <v>0</v>
      </c>
      <c r="AD161">
        <v>1</v>
      </c>
      <c r="AE161">
        <v>0</v>
      </c>
      <c r="AF161" t="s">
        <v>19</v>
      </c>
      <c r="AG161">
        <v>2.3E-2</v>
      </c>
      <c r="AH161">
        <v>2</v>
      </c>
      <c r="AI161">
        <v>40125619</v>
      </c>
      <c r="AJ161">
        <v>189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ROW(Source!A73)</f>
        <v>73</v>
      </c>
      <c r="B162">
        <v>40125631</v>
      </c>
      <c r="C162">
        <v>40125615</v>
      </c>
      <c r="D162">
        <v>35704720</v>
      </c>
      <c r="E162">
        <v>1</v>
      </c>
      <c r="F162">
        <v>1</v>
      </c>
      <c r="G162">
        <v>1</v>
      </c>
      <c r="H162">
        <v>3</v>
      </c>
      <c r="I162" t="s">
        <v>446</v>
      </c>
      <c r="J162" t="s">
        <v>447</v>
      </c>
      <c r="K162" t="s">
        <v>448</v>
      </c>
      <c r="L162">
        <v>1346</v>
      </c>
      <c r="N162">
        <v>1009</v>
      </c>
      <c r="O162" t="s">
        <v>359</v>
      </c>
      <c r="P162" t="s">
        <v>359</v>
      </c>
      <c r="Q162">
        <v>1</v>
      </c>
      <c r="X162">
        <v>0.16</v>
      </c>
      <c r="Y162">
        <v>30.4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6</v>
      </c>
      <c r="AG162">
        <v>0.16</v>
      </c>
      <c r="AH162">
        <v>2</v>
      </c>
      <c r="AI162">
        <v>40125620</v>
      </c>
      <c r="AJ162">
        <v>190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ROW(Source!A73)</f>
        <v>73</v>
      </c>
      <c r="B163">
        <v>40125632</v>
      </c>
      <c r="C163">
        <v>40125615</v>
      </c>
      <c r="D163">
        <v>35704995</v>
      </c>
      <c r="E163">
        <v>1</v>
      </c>
      <c r="F163">
        <v>1</v>
      </c>
      <c r="G163">
        <v>1</v>
      </c>
      <c r="H163">
        <v>3</v>
      </c>
      <c r="I163" t="s">
        <v>449</v>
      </c>
      <c r="J163" t="s">
        <v>450</v>
      </c>
      <c r="K163" t="s">
        <v>451</v>
      </c>
      <c r="L163">
        <v>1348</v>
      </c>
      <c r="N163">
        <v>1009</v>
      </c>
      <c r="O163" t="s">
        <v>149</v>
      </c>
      <c r="P163" t="s">
        <v>149</v>
      </c>
      <c r="Q163">
        <v>1000</v>
      </c>
      <c r="X163">
        <v>5.9999999999999995E-4</v>
      </c>
      <c r="Y163">
        <v>1820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 t="s">
        <v>6</v>
      </c>
      <c r="AG163">
        <v>5.9999999999999995E-4</v>
      </c>
      <c r="AH163">
        <v>2</v>
      </c>
      <c r="AI163">
        <v>40125621</v>
      </c>
      <c r="AJ163">
        <v>191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ROW(Source!A73)</f>
        <v>73</v>
      </c>
      <c r="B164">
        <v>40125633</v>
      </c>
      <c r="C164">
        <v>40125615</v>
      </c>
      <c r="D164">
        <v>35735877</v>
      </c>
      <c r="E164">
        <v>1</v>
      </c>
      <c r="F164">
        <v>1</v>
      </c>
      <c r="G164">
        <v>1</v>
      </c>
      <c r="H164">
        <v>3</v>
      </c>
      <c r="I164" t="s">
        <v>452</v>
      </c>
      <c r="J164" t="s">
        <v>453</v>
      </c>
      <c r="K164" t="s">
        <v>454</v>
      </c>
      <c r="L164">
        <v>1346</v>
      </c>
      <c r="N164">
        <v>1009</v>
      </c>
      <c r="O164" t="s">
        <v>359</v>
      </c>
      <c r="P164" t="s">
        <v>359</v>
      </c>
      <c r="Q164">
        <v>1</v>
      </c>
      <c r="X164">
        <v>0.02</v>
      </c>
      <c r="Y164">
        <v>28.6</v>
      </c>
      <c r="Z164">
        <v>0</v>
      </c>
      <c r="AA164">
        <v>0</v>
      </c>
      <c r="AB164">
        <v>0</v>
      </c>
      <c r="AC164">
        <v>0</v>
      </c>
      <c r="AD164">
        <v>1</v>
      </c>
      <c r="AE164">
        <v>0</v>
      </c>
      <c r="AF164" t="s">
        <v>6</v>
      </c>
      <c r="AG164">
        <v>0.02</v>
      </c>
      <c r="AH164">
        <v>2</v>
      </c>
      <c r="AI164">
        <v>40125622</v>
      </c>
      <c r="AJ164">
        <v>192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ROW(Source!A73)</f>
        <v>73</v>
      </c>
      <c r="B165">
        <v>40125634</v>
      </c>
      <c r="C165">
        <v>40125615</v>
      </c>
      <c r="D165">
        <v>35749436</v>
      </c>
      <c r="E165">
        <v>1</v>
      </c>
      <c r="F165">
        <v>1</v>
      </c>
      <c r="G165">
        <v>1</v>
      </c>
      <c r="H165">
        <v>3</v>
      </c>
      <c r="I165" t="s">
        <v>533</v>
      </c>
      <c r="J165" t="s">
        <v>534</v>
      </c>
      <c r="K165" t="s">
        <v>535</v>
      </c>
      <c r="L165">
        <v>1425</v>
      </c>
      <c r="N165">
        <v>1013</v>
      </c>
      <c r="O165" t="s">
        <v>363</v>
      </c>
      <c r="P165" t="s">
        <v>363</v>
      </c>
      <c r="Q165">
        <v>1</v>
      </c>
      <c r="X165">
        <v>0.05</v>
      </c>
      <c r="Y165">
        <v>110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0</v>
      </c>
      <c r="AF165" t="s">
        <v>6</v>
      </c>
      <c r="AG165">
        <v>0.05</v>
      </c>
      <c r="AH165">
        <v>3</v>
      </c>
      <c r="AI165">
        <v>-1</v>
      </c>
      <c r="AJ165" t="s">
        <v>6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ROW(Source!A73)</f>
        <v>73</v>
      </c>
      <c r="B166">
        <v>40125635</v>
      </c>
      <c r="C166">
        <v>40125615</v>
      </c>
      <c r="D166">
        <v>35749485</v>
      </c>
      <c r="E166">
        <v>1</v>
      </c>
      <c r="F166">
        <v>1</v>
      </c>
      <c r="G166">
        <v>1</v>
      </c>
      <c r="H166">
        <v>3</v>
      </c>
      <c r="I166" t="s">
        <v>536</v>
      </c>
      <c r="J166" t="s">
        <v>537</v>
      </c>
      <c r="K166" t="s">
        <v>538</v>
      </c>
      <c r="L166">
        <v>1407</v>
      </c>
      <c r="N166">
        <v>1013</v>
      </c>
      <c r="O166" t="s">
        <v>422</v>
      </c>
      <c r="P166" t="s">
        <v>422</v>
      </c>
      <c r="Q166">
        <v>1</v>
      </c>
      <c r="X166">
        <v>1.2200000000000001E-2</v>
      </c>
      <c r="Y166">
        <v>119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 t="s">
        <v>6</v>
      </c>
      <c r="AG166">
        <v>1.2200000000000001E-2</v>
      </c>
      <c r="AH166">
        <v>3</v>
      </c>
      <c r="AI166">
        <v>-1</v>
      </c>
      <c r="AJ166" t="s">
        <v>6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ROW(Source!A73)</f>
        <v>73</v>
      </c>
      <c r="B167">
        <v>40125636</v>
      </c>
      <c r="C167">
        <v>40125615</v>
      </c>
      <c r="D167">
        <v>35691809</v>
      </c>
      <c r="E167">
        <v>66</v>
      </c>
      <c r="F167">
        <v>1</v>
      </c>
      <c r="G167">
        <v>1</v>
      </c>
      <c r="H167">
        <v>3</v>
      </c>
      <c r="I167" t="s">
        <v>370</v>
      </c>
      <c r="J167" t="s">
        <v>6</v>
      </c>
      <c r="K167" t="s">
        <v>371</v>
      </c>
      <c r="L167">
        <v>1374</v>
      </c>
      <c r="N167">
        <v>1013</v>
      </c>
      <c r="O167" t="s">
        <v>372</v>
      </c>
      <c r="P167" t="s">
        <v>372</v>
      </c>
      <c r="Q167">
        <v>1</v>
      </c>
      <c r="X167">
        <v>1.01</v>
      </c>
      <c r="Y167">
        <v>1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0</v>
      </c>
      <c r="AF167" t="s">
        <v>6</v>
      </c>
      <c r="AG167">
        <v>1.01</v>
      </c>
      <c r="AH167">
        <v>2</v>
      </c>
      <c r="AI167">
        <v>40125625</v>
      </c>
      <c r="AJ167">
        <v>196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ROW(Source!A75)</f>
        <v>75</v>
      </c>
      <c r="B168">
        <v>40125652</v>
      </c>
      <c r="C168">
        <v>40125638</v>
      </c>
      <c r="D168">
        <v>35686875</v>
      </c>
      <c r="E168">
        <v>66</v>
      </c>
      <c r="F168">
        <v>1</v>
      </c>
      <c r="G168">
        <v>1</v>
      </c>
      <c r="H168">
        <v>1</v>
      </c>
      <c r="I168" t="s">
        <v>432</v>
      </c>
      <c r="J168" t="s">
        <v>6</v>
      </c>
      <c r="K168" t="s">
        <v>433</v>
      </c>
      <c r="L168">
        <v>1191</v>
      </c>
      <c r="N168">
        <v>1013</v>
      </c>
      <c r="O168" t="s">
        <v>355</v>
      </c>
      <c r="P168" t="s">
        <v>355</v>
      </c>
      <c r="Q168">
        <v>1</v>
      </c>
      <c r="X168">
        <v>27.76</v>
      </c>
      <c r="Y168">
        <v>0</v>
      </c>
      <c r="Z168">
        <v>0</v>
      </c>
      <c r="AA168">
        <v>0</v>
      </c>
      <c r="AB168">
        <v>9.4</v>
      </c>
      <c r="AC168">
        <v>0</v>
      </c>
      <c r="AD168">
        <v>1</v>
      </c>
      <c r="AE168">
        <v>1</v>
      </c>
      <c r="AF168" t="s">
        <v>19</v>
      </c>
      <c r="AG168">
        <v>31.923999999999999</v>
      </c>
      <c r="AH168">
        <v>2</v>
      </c>
      <c r="AI168">
        <v>40125639</v>
      </c>
      <c r="AJ168">
        <v>197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ROW(Source!A75)</f>
        <v>75</v>
      </c>
      <c r="B169">
        <v>40125653</v>
      </c>
      <c r="C169">
        <v>40125638</v>
      </c>
      <c r="D169">
        <v>35687095</v>
      </c>
      <c r="E169">
        <v>66</v>
      </c>
      <c r="F169">
        <v>1</v>
      </c>
      <c r="G169">
        <v>1</v>
      </c>
      <c r="H169">
        <v>1</v>
      </c>
      <c r="I169" t="s">
        <v>375</v>
      </c>
      <c r="J169" t="s">
        <v>6</v>
      </c>
      <c r="K169" t="s">
        <v>376</v>
      </c>
      <c r="L169">
        <v>1191</v>
      </c>
      <c r="N169">
        <v>1013</v>
      </c>
      <c r="O169" t="s">
        <v>355</v>
      </c>
      <c r="P169" t="s">
        <v>355</v>
      </c>
      <c r="Q169">
        <v>1</v>
      </c>
      <c r="X169">
        <v>0.36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1</v>
      </c>
      <c r="AE169">
        <v>2</v>
      </c>
      <c r="AF169" t="s">
        <v>19</v>
      </c>
      <c r="AG169">
        <v>0.41399999999999998</v>
      </c>
      <c r="AH169">
        <v>2</v>
      </c>
      <c r="AI169">
        <v>40125640</v>
      </c>
      <c r="AJ169">
        <v>198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ROW(Source!A75)</f>
        <v>75</v>
      </c>
      <c r="B170">
        <v>40125654</v>
      </c>
      <c r="C170">
        <v>40125638</v>
      </c>
      <c r="D170">
        <v>35697488</v>
      </c>
      <c r="E170">
        <v>1</v>
      </c>
      <c r="F170">
        <v>1</v>
      </c>
      <c r="G170">
        <v>1</v>
      </c>
      <c r="H170">
        <v>2</v>
      </c>
      <c r="I170" t="s">
        <v>434</v>
      </c>
      <c r="J170" t="s">
        <v>435</v>
      </c>
      <c r="K170" t="s">
        <v>436</v>
      </c>
      <c r="L170">
        <v>1367</v>
      </c>
      <c r="N170">
        <v>1011</v>
      </c>
      <c r="O170" t="s">
        <v>380</v>
      </c>
      <c r="P170" t="s">
        <v>380</v>
      </c>
      <c r="Q170">
        <v>1</v>
      </c>
      <c r="X170">
        <v>0.18</v>
      </c>
      <c r="Y170">
        <v>0</v>
      </c>
      <c r="Z170">
        <v>115.4</v>
      </c>
      <c r="AA170">
        <v>13.5</v>
      </c>
      <c r="AB170">
        <v>0</v>
      </c>
      <c r="AC170">
        <v>0</v>
      </c>
      <c r="AD170">
        <v>1</v>
      </c>
      <c r="AE170">
        <v>0</v>
      </c>
      <c r="AF170" t="s">
        <v>19</v>
      </c>
      <c r="AG170">
        <v>0.20699999999999999</v>
      </c>
      <c r="AH170">
        <v>2</v>
      </c>
      <c r="AI170">
        <v>40125641</v>
      </c>
      <c r="AJ170">
        <v>199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ROW(Source!A75)</f>
        <v>75</v>
      </c>
      <c r="B171">
        <v>40125655</v>
      </c>
      <c r="C171">
        <v>40125638</v>
      </c>
      <c r="D171">
        <v>35698427</v>
      </c>
      <c r="E171">
        <v>1</v>
      </c>
      <c r="F171">
        <v>1</v>
      </c>
      <c r="G171">
        <v>1</v>
      </c>
      <c r="H171">
        <v>2</v>
      </c>
      <c r="I171" t="s">
        <v>437</v>
      </c>
      <c r="J171" t="s">
        <v>438</v>
      </c>
      <c r="K171" t="s">
        <v>439</v>
      </c>
      <c r="L171">
        <v>1367</v>
      </c>
      <c r="N171">
        <v>1011</v>
      </c>
      <c r="O171" t="s">
        <v>380</v>
      </c>
      <c r="P171" t="s">
        <v>380</v>
      </c>
      <c r="Q171">
        <v>1</v>
      </c>
      <c r="X171">
        <v>0.18</v>
      </c>
      <c r="Y171">
        <v>0</v>
      </c>
      <c r="Z171">
        <v>65.709999999999994</v>
      </c>
      <c r="AA171">
        <v>11.6</v>
      </c>
      <c r="AB171">
        <v>0</v>
      </c>
      <c r="AC171">
        <v>0</v>
      </c>
      <c r="AD171">
        <v>1</v>
      </c>
      <c r="AE171">
        <v>0</v>
      </c>
      <c r="AF171" t="s">
        <v>19</v>
      </c>
      <c r="AG171">
        <v>0.20699999999999999</v>
      </c>
      <c r="AH171">
        <v>2</v>
      </c>
      <c r="AI171">
        <v>40125642</v>
      </c>
      <c r="AJ171">
        <v>200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ROW(Source!A75)</f>
        <v>75</v>
      </c>
      <c r="B172">
        <v>40125656</v>
      </c>
      <c r="C172">
        <v>40125638</v>
      </c>
      <c r="D172">
        <v>35698641</v>
      </c>
      <c r="E172">
        <v>1</v>
      </c>
      <c r="F172">
        <v>1</v>
      </c>
      <c r="G172">
        <v>1</v>
      </c>
      <c r="H172">
        <v>2</v>
      </c>
      <c r="I172" t="s">
        <v>416</v>
      </c>
      <c r="J172" t="s">
        <v>417</v>
      </c>
      <c r="K172" t="s">
        <v>418</v>
      </c>
      <c r="L172">
        <v>1367</v>
      </c>
      <c r="N172">
        <v>1011</v>
      </c>
      <c r="O172" t="s">
        <v>380</v>
      </c>
      <c r="P172" t="s">
        <v>380</v>
      </c>
      <c r="Q172">
        <v>1</v>
      </c>
      <c r="X172">
        <v>14.32</v>
      </c>
      <c r="Y172">
        <v>0</v>
      </c>
      <c r="Z172">
        <v>8.1</v>
      </c>
      <c r="AA172">
        <v>0</v>
      </c>
      <c r="AB172">
        <v>0</v>
      </c>
      <c r="AC172">
        <v>0</v>
      </c>
      <c r="AD172">
        <v>1</v>
      </c>
      <c r="AE172">
        <v>0</v>
      </c>
      <c r="AF172" t="s">
        <v>19</v>
      </c>
      <c r="AG172">
        <v>16.468</v>
      </c>
      <c r="AH172">
        <v>2</v>
      </c>
      <c r="AI172">
        <v>40125643</v>
      </c>
      <c r="AJ172">
        <v>201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ROW(Source!A75)</f>
        <v>75</v>
      </c>
      <c r="B173">
        <v>40125657</v>
      </c>
      <c r="C173">
        <v>40125638</v>
      </c>
      <c r="D173">
        <v>35705531</v>
      </c>
      <c r="E173">
        <v>1</v>
      </c>
      <c r="F173">
        <v>1</v>
      </c>
      <c r="G173">
        <v>1</v>
      </c>
      <c r="H173">
        <v>3</v>
      </c>
      <c r="I173" t="s">
        <v>440</v>
      </c>
      <c r="J173" t="s">
        <v>441</v>
      </c>
      <c r="K173" t="s">
        <v>442</v>
      </c>
      <c r="L173">
        <v>1346</v>
      </c>
      <c r="N173">
        <v>1009</v>
      </c>
      <c r="O173" t="s">
        <v>359</v>
      </c>
      <c r="P173" t="s">
        <v>359</v>
      </c>
      <c r="Q173">
        <v>1</v>
      </c>
      <c r="X173">
        <v>1.05</v>
      </c>
      <c r="Y173">
        <v>10.57</v>
      </c>
      <c r="Z173">
        <v>0</v>
      </c>
      <c r="AA173">
        <v>0</v>
      </c>
      <c r="AB173">
        <v>0</v>
      </c>
      <c r="AC173">
        <v>0</v>
      </c>
      <c r="AD173">
        <v>1</v>
      </c>
      <c r="AE173">
        <v>0</v>
      </c>
      <c r="AF173" t="s">
        <v>6</v>
      </c>
      <c r="AG173">
        <v>1.05</v>
      </c>
      <c r="AH173">
        <v>2</v>
      </c>
      <c r="AI173">
        <v>40125644</v>
      </c>
      <c r="AJ173">
        <v>202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 x14ac:dyDescent="0.2">
      <c r="A174">
        <f>ROW(Source!A75)</f>
        <v>75</v>
      </c>
      <c r="B174">
        <v>40125658</v>
      </c>
      <c r="C174">
        <v>40125638</v>
      </c>
      <c r="D174">
        <v>35706727</v>
      </c>
      <c r="E174">
        <v>1</v>
      </c>
      <c r="F174">
        <v>1</v>
      </c>
      <c r="G174">
        <v>1</v>
      </c>
      <c r="H174">
        <v>3</v>
      </c>
      <c r="I174" t="s">
        <v>485</v>
      </c>
      <c r="J174" t="s">
        <v>486</v>
      </c>
      <c r="K174" t="s">
        <v>487</v>
      </c>
      <c r="L174">
        <v>1348</v>
      </c>
      <c r="N174">
        <v>1009</v>
      </c>
      <c r="O174" t="s">
        <v>149</v>
      </c>
      <c r="P174" t="s">
        <v>149</v>
      </c>
      <c r="Q174">
        <v>1000</v>
      </c>
      <c r="X174">
        <v>2.1800000000000001E-3</v>
      </c>
      <c r="Y174">
        <v>12430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6</v>
      </c>
      <c r="AG174">
        <v>2.1800000000000001E-3</v>
      </c>
      <c r="AH174">
        <v>2</v>
      </c>
      <c r="AI174">
        <v>40125645</v>
      </c>
      <c r="AJ174">
        <v>203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 x14ac:dyDescent="0.2">
      <c r="A175">
        <f>ROW(Source!A75)</f>
        <v>75</v>
      </c>
      <c r="B175">
        <v>40125659</v>
      </c>
      <c r="C175">
        <v>40125638</v>
      </c>
      <c r="D175">
        <v>35724212</v>
      </c>
      <c r="E175">
        <v>1</v>
      </c>
      <c r="F175">
        <v>1</v>
      </c>
      <c r="G175">
        <v>1</v>
      </c>
      <c r="H175">
        <v>3</v>
      </c>
      <c r="I175" t="s">
        <v>488</v>
      </c>
      <c r="J175" t="s">
        <v>489</v>
      </c>
      <c r="K175" t="s">
        <v>490</v>
      </c>
      <c r="L175">
        <v>1348</v>
      </c>
      <c r="N175">
        <v>1009</v>
      </c>
      <c r="O175" t="s">
        <v>149</v>
      </c>
      <c r="P175" t="s">
        <v>149</v>
      </c>
      <c r="Q175">
        <v>1000</v>
      </c>
      <c r="X175">
        <v>5.1499999999999997E-2</v>
      </c>
      <c r="Y175">
        <v>5000</v>
      </c>
      <c r="Z175">
        <v>0</v>
      </c>
      <c r="AA175">
        <v>0</v>
      </c>
      <c r="AB175">
        <v>0</v>
      </c>
      <c r="AC175">
        <v>0</v>
      </c>
      <c r="AD175">
        <v>1</v>
      </c>
      <c r="AE175">
        <v>0</v>
      </c>
      <c r="AF175" t="s">
        <v>6</v>
      </c>
      <c r="AG175">
        <v>5.1499999999999997E-2</v>
      </c>
      <c r="AH175">
        <v>2</v>
      </c>
      <c r="AI175">
        <v>40125646</v>
      </c>
      <c r="AJ175">
        <v>204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 x14ac:dyDescent="0.2">
      <c r="A176">
        <f>ROW(Source!A75)</f>
        <v>75</v>
      </c>
      <c r="B176">
        <v>40125660</v>
      </c>
      <c r="C176">
        <v>40125638</v>
      </c>
      <c r="D176">
        <v>35744899</v>
      </c>
      <c r="E176">
        <v>1</v>
      </c>
      <c r="F176">
        <v>1</v>
      </c>
      <c r="G176">
        <v>1</v>
      </c>
      <c r="H176">
        <v>3</v>
      </c>
      <c r="I176" t="s">
        <v>491</v>
      </c>
      <c r="J176" t="s">
        <v>492</v>
      </c>
      <c r="K176" t="s">
        <v>493</v>
      </c>
      <c r="L176">
        <v>1455</v>
      </c>
      <c r="N176">
        <v>1013</v>
      </c>
      <c r="O176" t="s">
        <v>162</v>
      </c>
      <c r="P176" t="s">
        <v>162</v>
      </c>
      <c r="Q176">
        <v>1</v>
      </c>
      <c r="X176">
        <v>1</v>
      </c>
      <c r="Y176">
        <v>277.5</v>
      </c>
      <c r="Z176">
        <v>0</v>
      </c>
      <c r="AA176">
        <v>0</v>
      </c>
      <c r="AB176">
        <v>0</v>
      </c>
      <c r="AC176">
        <v>0</v>
      </c>
      <c r="AD176">
        <v>1</v>
      </c>
      <c r="AE176">
        <v>0</v>
      </c>
      <c r="AF176" t="s">
        <v>6</v>
      </c>
      <c r="AG176">
        <v>1</v>
      </c>
      <c r="AH176">
        <v>2</v>
      </c>
      <c r="AI176">
        <v>40125647</v>
      </c>
      <c r="AJ176">
        <v>205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 x14ac:dyDescent="0.2">
      <c r="A177">
        <f>ROW(Source!A75)</f>
        <v>75</v>
      </c>
      <c r="B177">
        <v>40125661</v>
      </c>
      <c r="C177">
        <v>40125638</v>
      </c>
      <c r="D177">
        <v>35749373</v>
      </c>
      <c r="E177">
        <v>1</v>
      </c>
      <c r="F177">
        <v>1</v>
      </c>
      <c r="G177">
        <v>1</v>
      </c>
      <c r="H177">
        <v>3</v>
      </c>
      <c r="I177" t="s">
        <v>494</v>
      </c>
      <c r="J177" t="s">
        <v>495</v>
      </c>
      <c r="K177" t="s">
        <v>496</v>
      </c>
      <c r="L177">
        <v>1455</v>
      </c>
      <c r="N177">
        <v>1013</v>
      </c>
      <c r="O177" t="s">
        <v>162</v>
      </c>
      <c r="P177" t="s">
        <v>162</v>
      </c>
      <c r="Q177">
        <v>1</v>
      </c>
      <c r="X177">
        <v>0.5</v>
      </c>
      <c r="Y177">
        <v>39</v>
      </c>
      <c r="Z177">
        <v>0</v>
      </c>
      <c r="AA177">
        <v>0</v>
      </c>
      <c r="AB177">
        <v>0</v>
      </c>
      <c r="AC177">
        <v>0</v>
      </c>
      <c r="AD177">
        <v>1</v>
      </c>
      <c r="AE177">
        <v>0</v>
      </c>
      <c r="AF177" t="s">
        <v>6</v>
      </c>
      <c r="AG177">
        <v>0.5</v>
      </c>
      <c r="AH177">
        <v>2</v>
      </c>
      <c r="AI177">
        <v>40125648</v>
      </c>
      <c r="AJ177">
        <v>206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 x14ac:dyDescent="0.2">
      <c r="A178">
        <f>ROW(Source!A75)</f>
        <v>75</v>
      </c>
      <c r="B178">
        <v>40125662</v>
      </c>
      <c r="C178">
        <v>40125638</v>
      </c>
      <c r="D178">
        <v>35749492</v>
      </c>
      <c r="E178">
        <v>1</v>
      </c>
      <c r="F178">
        <v>1</v>
      </c>
      <c r="G178">
        <v>1</v>
      </c>
      <c r="H178">
        <v>3</v>
      </c>
      <c r="I178" t="s">
        <v>497</v>
      </c>
      <c r="J178" t="s">
        <v>498</v>
      </c>
      <c r="K178" t="s">
        <v>499</v>
      </c>
      <c r="L178">
        <v>1407</v>
      </c>
      <c r="N178">
        <v>1013</v>
      </c>
      <c r="O178" t="s">
        <v>422</v>
      </c>
      <c r="P178" t="s">
        <v>422</v>
      </c>
      <c r="Q178">
        <v>1</v>
      </c>
      <c r="X178">
        <v>0.01</v>
      </c>
      <c r="Y178">
        <v>270</v>
      </c>
      <c r="Z178">
        <v>0</v>
      </c>
      <c r="AA178">
        <v>0</v>
      </c>
      <c r="AB178">
        <v>0</v>
      </c>
      <c r="AC178">
        <v>0</v>
      </c>
      <c r="AD178">
        <v>1</v>
      </c>
      <c r="AE178">
        <v>0</v>
      </c>
      <c r="AF178" t="s">
        <v>6</v>
      </c>
      <c r="AG178">
        <v>0.01</v>
      </c>
      <c r="AH178">
        <v>2</v>
      </c>
      <c r="AI178">
        <v>40125649</v>
      </c>
      <c r="AJ178">
        <v>207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 x14ac:dyDescent="0.2">
      <c r="A179">
        <f>ROW(Source!A75)</f>
        <v>75</v>
      </c>
      <c r="B179">
        <v>40125663</v>
      </c>
      <c r="C179">
        <v>40125638</v>
      </c>
      <c r="D179">
        <v>35691809</v>
      </c>
      <c r="E179">
        <v>66</v>
      </c>
      <c r="F179">
        <v>1</v>
      </c>
      <c r="G179">
        <v>1</v>
      </c>
      <c r="H179">
        <v>3</v>
      </c>
      <c r="I179" t="s">
        <v>370</v>
      </c>
      <c r="J179" t="s">
        <v>6</v>
      </c>
      <c r="K179" t="s">
        <v>371</v>
      </c>
      <c r="L179">
        <v>1374</v>
      </c>
      <c r="N179">
        <v>1013</v>
      </c>
      <c r="O179" t="s">
        <v>372</v>
      </c>
      <c r="P179" t="s">
        <v>372</v>
      </c>
      <c r="Q179">
        <v>1</v>
      </c>
      <c r="X179">
        <v>5.22</v>
      </c>
      <c r="Y179">
        <v>1</v>
      </c>
      <c r="Z179">
        <v>0</v>
      </c>
      <c r="AA179">
        <v>0</v>
      </c>
      <c r="AB179">
        <v>0</v>
      </c>
      <c r="AC179">
        <v>0</v>
      </c>
      <c r="AD179">
        <v>1</v>
      </c>
      <c r="AE179">
        <v>0</v>
      </c>
      <c r="AF179" t="s">
        <v>6</v>
      </c>
      <c r="AG179">
        <v>5.22</v>
      </c>
      <c r="AH179">
        <v>2</v>
      </c>
      <c r="AI179">
        <v>40125650</v>
      </c>
      <c r="AJ179">
        <v>208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 x14ac:dyDescent="0.2">
      <c r="A180">
        <f>ROW(Source!A77)</f>
        <v>77</v>
      </c>
      <c r="B180">
        <v>40125674</v>
      </c>
      <c r="C180">
        <v>40125665</v>
      </c>
      <c r="D180">
        <v>35686908</v>
      </c>
      <c r="E180">
        <v>66</v>
      </c>
      <c r="F180">
        <v>1</v>
      </c>
      <c r="G180">
        <v>1</v>
      </c>
      <c r="H180">
        <v>1</v>
      </c>
      <c r="I180" t="s">
        <v>500</v>
      </c>
      <c r="J180" t="s">
        <v>6</v>
      </c>
      <c r="K180" t="s">
        <v>501</v>
      </c>
      <c r="L180">
        <v>1191</v>
      </c>
      <c r="N180">
        <v>1013</v>
      </c>
      <c r="O180" t="s">
        <v>355</v>
      </c>
      <c r="P180" t="s">
        <v>355</v>
      </c>
      <c r="Q180">
        <v>1</v>
      </c>
      <c r="X180">
        <v>12</v>
      </c>
      <c r="Y180">
        <v>0</v>
      </c>
      <c r="Z180">
        <v>0</v>
      </c>
      <c r="AA180">
        <v>0</v>
      </c>
      <c r="AB180">
        <v>10.35</v>
      </c>
      <c r="AC180">
        <v>0</v>
      </c>
      <c r="AD180">
        <v>1</v>
      </c>
      <c r="AE180">
        <v>1</v>
      </c>
      <c r="AF180" t="s">
        <v>19</v>
      </c>
      <c r="AG180">
        <v>13.799999999999999</v>
      </c>
      <c r="AH180">
        <v>2</v>
      </c>
      <c r="AI180">
        <v>40125666</v>
      </c>
      <c r="AJ180">
        <v>210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 x14ac:dyDescent="0.2">
      <c r="A181">
        <f>ROW(Source!A77)</f>
        <v>77</v>
      </c>
      <c r="B181">
        <v>40125675</v>
      </c>
      <c r="C181">
        <v>40125665</v>
      </c>
      <c r="D181">
        <v>35687095</v>
      </c>
      <c r="E181">
        <v>66</v>
      </c>
      <c r="F181">
        <v>1</v>
      </c>
      <c r="G181">
        <v>1</v>
      </c>
      <c r="H181">
        <v>1</v>
      </c>
      <c r="I181" t="s">
        <v>375</v>
      </c>
      <c r="J181" t="s">
        <v>6</v>
      </c>
      <c r="K181" t="s">
        <v>376</v>
      </c>
      <c r="L181">
        <v>1191</v>
      </c>
      <c r="N181">
        <v>1013</v>
      </c>
      <c r="O181" t="s">
        <v>355</v>
      </c>
      <c r="P181" t="s">
        <v>355</v>
      </c>
      <c r="Q181">
        <v>1</v>
      </c>
      <c r="X181">
        <v>2.02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1</v>
      </c>
      <c r="AE181">
        <v>2</v>
      </c>
      <c r="AF181" t="s">
        <v>19</v>
      </c>
      <c r="AG181">
        <v>2.323</v>
      </c>
      <c r="AH181">
        <v>2</v>
      </c>
      <c r="AI181">
        <v>40125667</v>
      </c>
      <c r="AJ181">
        <v>211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 x14ac:dyDescent="0.2">
      <c r="A182">
        <f>ROW(Source!A77)</f>
        <v>77</v>
      </c>
      <c r="B182">
        <v>40125676</v>
      </c>
      <c r="C182">
        <v>40125665</v>
      </c>
      <c r="D182">
        <v>35698268</v>
      </c>
      <c r="E182">
        <v>1</v>
      </c>
      <c r="F182">
        <v>1</v>
      </c>
      <c r="G182">
        <v>1</v>
      </c>
      <c r="H182">
        <v>2</v>
      </c>
      <c r="I182" t="s">
        <v>502</v>
      </c>
      <c r="J182" t="s">
        <v>503</v>
      </c>
      <c r="K182" t="s">
        <v>504</v>
      </c>
      <c r="L182">
        <v>1367</v>
      </c>
      <c r="N182">
        <v>1011</v>
      </c>
      <c r="O182" t="s">
        <v>380</v>
      </c>
      <c r="P182" t="s">
        <v>380</v>
      </c>
      <c r="Q182">
        <v>1</v>
      </c>
      <c r="X182">
        <v>2.02</v>
      </c>
      <c r="Y182">
        <v>0</v>
      </c>
      <c r="Z182">
        <v>110.86</v>
      </c>
      <c r="AA182">
        <v>11.6</v>
      </c>
      <c r="AB182">
        <v>0</v>
      </c>
      <c r="AC182">
        <v>0</v>
      </c>
      <c r="AD182">
        <v>1</v>
      </c>
      <c r="AE182">
        <v>0</v>
      </c>
      <c r="AF182" t="s">
        <v>19</v>
      </c>
      <c r="AG182">
        <v>2.323</v>
      </c>
      <c r="AH182">
        <v>2</v>
      </c>
      <c r="AI182">
        <v>40125668</v>
      </c>
      <c r="AJ182">
        <v>212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 x14ac:dyDescent="0.2">
      <c r="A183">
        <f>ROW(Source!A77)</f>
        <v>77</v>
      </c>
      <c r="B183">
        <v>40125677</v>
      </c>
      <c r="C183">
        <v>40125665</v>
      </c>
      <c r="D183">
        <v>35704703</v>
      </c>
      <c r="E183">
        <v>1</v>
      </c>
      <c r="F183">
        <v>1</v>
      </c>
      <c r="G183">
        <v>1</v>
      </c>
      <c r="H183">
        <v>3</v>
      </c>
      <c r="I183" t="s">
        <v>505</v>
      </c>
      <c r="J183" t="s">
        <v>506</v>
      </c>
      <c r="K183" t="s">
        <v>507</v>
      </c>
      <c r="L183">
        <v>1346</v>
      </c>
      <c r="N183">
        <v>1009</v>
      </c>
      <c r="O183" t="s">
        <v>359</v>
      </c>
      <c r="P183" t="s">
        <v>359</v>
      </c>
      <c r="Q183">
        <v>1</v>
      </c>
      <c r="X183">
        <v>1E-3</v>
      </c>
      <c r="Y183">
        <v>39.020000000000003</v>
      </c>
      <c r="Z183">
        <v>0</v>
      </c>
      <c r="AA183">
        <v>0</v>
      </c>
      <c r="AB183">
        <v>0</v>
      </c>
      <c r="AC183">
        <v>0</v>
      </c>
      <c r="AD183">
        <v>1</v>
      </c>
      <c r="AE183">
        <v>0</v>
      </c>
      <c r="AF183" t="s">
        <v>6</v>
      </c>
      <c r="AG183">
        <v>1E-3</v>
      </c>
      <c r="AH183">
        <v>2</v>
      </c>
      <c r="AI183">
        <v>40125669</v>
      </c>
      <c r="AJ183">
        <v>213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 x14ac:dyDescent="0.2">
      <c r="A184">
        <f>ROW(Source!A77)</f>
        <v>77</v>
      </c>
      <c r="B184">
        <v>40125678</v>
      </c>
      <c r="C184">
        <v>40125665</v>
      </c>
      <c r="D184">
        <v>35704720</v>
      </c>
      <c r="E184">
        <v>1</v>
      </c>
      <c r="F184">
        <v>1</v>
      </c>
      <c r="G184">
        <v>1</v>
      </c>
      <c r="H184">
        <v>3</v>
      </c>
      <c r="I184" t="s">
        <v>446</v>
      </c>
      <c r="J184" t="s">
        <v>447</v>
      </c>
      <c r="K184" t="s">
        <v>448</v>
      </c>
      <c r="L184">
        <v>1346</v>
      </c>
      <c r="N184">
        <v>1009</v>
      </c>
      <c r="O184" t="s">
        <v>359</v>
      </c>
      <c r="P184" t="s">
        <v>359</v>
      </c>
      <c r="Q184">
        <v>1</v>
      </c>
      <c r="X184">
        <v>0.01</v>
      </c>
      <c r="Y184">
        <v>30.4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0</v>
      </c>
      <c r="AF184" t="s">
        <v>6</v>
      </c>
      <c r="AG184">
        <v>0.01</v>
      </c>
      <c r="AH184">
        <v>2</v>
      </c>
      <c r="AI184">
        <v>40125670</v>
      </c>
      <c r="AJ184">
        <v>214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 x14ac:dyDescent="0.2">
      <c r="A185">
        <f>ROW(Source!A77)</f>
        <v>77</v>
      </c>
      <c r="B185">
        <v>40125679</v>
      </c>
      <c r="C185">
        <v>40125665</v>
      </c>
      <c r="D185">
        <v>35723843</v>
      </c>
      <c r="E185">
        <v>1</v>
      </c>
      <c r="F185">
        <v>1</v>
      </c>
      <c r="G185">
        <v>1</v>
      </c>
      <c r="H185">
        <v>3</v>
      </c>
      <c r="I185" t="s">
        <v>508</v>
      </c>
      <c r="J185" t="s">
        <v>509</v>
      </c>
      <c r="K185" t="s">
        <v>510</v>
      </c>
      <c r="L185">
        <v>1348</v>
      </c>
      <c r="N185">
        <v>1009</v>
      </c>
      <c r="O185" t="s">
        <v>149</v>
      </c>
      <c r="P185" t="s">
        <v>149</v>
      </c>
      <c r="Q185">
        <v>1000</v>
      </c>
      <c r="X185">
        <v>1E-3</v>
      </c>
      <c r="Y185">
        <v>13232</v>
      </c>
      <c r="Z185">
        <v>0</v>
      </c>
      <c r="AA185">
        <v>0</v>
      </c>
      <c r="AB185">
        <v>0</v>
      </c>
      <c r="AC185">
        <v>0</v>
      </c>
      <c r="AD185">
        <v>1</v>
      </c>
      <c r="AE185">
        <v>0</v>
      </c>
      <c r="AF185" t="s">
        <v>6</v>
      </c>
      <c r="AG185">
        <v>1E-3</v>
      </c>
      <c r="AH185">
        <v>2</v>
      </c>
      <c r="AI185">
        <v>40125671</v>
      </c>
      <c r="AJ185">
        <v>215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 x14ac:dyDescent="0.2">
      <c r="A186">
        <f>ROW(Source!A77)</f>
        <v>77</v>
      </c>
      <c r="B186">
        <v>40125680</v>
      </c>
      <c r="C186">
        <v>40125665</v>
      </c>
      <c r="D186">
        <v>35691809</v>
      </c>
      <c r="E186">
        <v>66</v>
      </c>
      <c r="F186">
        <v>1</v>
      </c>
      <c r="G186">
        <v>1</v>
      </c>
      <c r="H186">
        <v>3</v>
      </c>
      <c r="I186" t="s">
        <v>370</v>
      </c>
      <c r="J186" t="s">
        <v>6</v>
      </c>
      <c r="K186" t="s">
        <v>371</v>
      </c>
      <c r="L186">
        <v>1374</v>
      </c>
      <c r="N186">
        <v>1013</v>
      </c>
      <c r="O186" t="s">
        <v>372</v>
      </c>
      <c r="P186" t="s">
        <v>372</v>
      </c>
      <c r="Q186">
        <v>1</v>
      </c>
      <c r="X186">
        <v>2.48</v>
      </c>
      <c r="Y186">
        <v>1</v>
      </c>
      <c r="Z186">
        <v>0</v>
      </c>
      <c r="AA186">
        <v>0</v>
      </c>
      <c r="AB186">
        <v>0</v>
      </c>
      <c r="AC186">
        <v>0</v>
      </c>
      <c r="AD186">
        <v>1</v>
      </c>
      <c r="AE186">
        <v>0</v>
      </c>
      <c r="AF186" t="s">
        <v>6</v>
      </c>
      <c r="AG186">
        <v>2.48</v>
      </c>
      <c r="AH186">
        <v>2</v>
      </c>
      <c r="AI186">
        <v>40125672</v>
      </c>
      <c r="AJ186">
        <v>216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 x14ac:dyDescent="0.2">
      <c r="A187">
        <f>ROW(Source!A79)</f>
        <v>79</v>
      </c>
      <c r="B187">
        <v>41362068</v>
      </c>
      <c r="C187">
        <v>41362067</v>
      </c>
      <c r="D187">
        <v>35686875</v>
      </c>
      <c r="E187">
        <v>66</v>
      </c>
      <c r="F187">
        <v>1</v>
      </c>
      <c r="G187">
        <v>1</v>
      </c>
      <c r="H187">
        <v>1</v>
      </c>
      <c r="I187" t="s">
        <v>432</v>
      </c>
      <c r="J187" t="s">
        <v>6</v>
      </c>
      <c r="K187" t="s">
        <v>433</v>
      </c>
      <c r="L187">
        <v>1191</v>
      </c>
      <c r="N187">
        <v>1013</v>
      </c>
      <c r="O187" t="s">
        <v>355</v>
      </c>
      <c r="P187" t="s">
        <v>355</v>
      </c>
      <c r="Q187">
        <v>1</v>
      </c>
      <c r="X187">
        <v>0.82</v>
      </c>
      <c r="Y187">
        <v>0</v>
      </c>
      <c r="Z187">
        <v>0</v>
      </c>
      <c r="AA187">
        <v>0</v>
      </c>
      <c r="AB187">
        <v>9.4</v>
      </c>
      <c r="AC187">
        <v>0</v>
      </c>
      <c r="AD187">
        <v>1</v>
      </c>
      <c r="AE187">
        <v>1</v>
      </c>
      <c r="AF187" t="s">
        <v>19</v>
      </c>
      <c r="AG187">
        <v>0.94299999999999984</v>
      </c>
      <c r="AH187">
        <v>2</v>
      </c>
      <c r="AI187">
        <v>41362068</v>
      </c>
      <c r="AJ187">
        <v>218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 x14ac:dyDescent="0.2">
      <c r="A188">
        <f>ROW(Source!A79)</f>
        <v>79</v>
      </c>
      <c r="B188">
        <v>41362069</v>
      </c>
      <c r="C188">
        <v>41362067</v>
      </c>
      <c r="D188">
        <v>35706727</v>
      </c>
      <c r="E188">
        <v>1</v>
      </c>
      <c r="F188">
        <v>1</v>
      </c>
      <c r="G188">
        <v>1</v>
      </c>
      <c r="H188">
        <v>3</v>
      </c>
      <c r="I188" t="s">
        <v>485</v>
      </c>
      <c r="J188" t="s">
        <v>486</v>
      </c>
      <c r="K188" t="s">
        <v>487</v>
      </c>
      <c r="L188">
        <v>1348</v>
      </c>
      <c r="N188">
        <v>1009</v>
      </c>
      <c r="O188" t="s">
        <v>149</v>
      </c>
      <c r="P188" t="s">
        <v>149</v>
      </c>
      <c r="Q188">
        <v>1000</v>
      </c>
      <c r="X188">
        <v>2.0000000000000002E-5</v>
      </c>
      <c r="Y188">
        <v>12430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0</v>
      </c>
      <c r="AF188" t="s">
        <v>6</v>
      </c>
      <c r="AG188">
        <v>2.0000000000000002E-5</v>
      </c>
      <c r="AH188">
        <v>2</v>
      </c>
      <c r="AI188">
        <v>41362069</v>
      </c>
      <c r="AJ188">
        <v>219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 x14ac:dyDescent="0.2">
      <c r="A189">
        <f>ROW(Source!A79)</f>
        <v>79</v>
      </c>
      <c r="B189">
        <v>41362070</v>
      </c>
      <c r="C189">
        <v>41362067</v>
      </c>
      <c r="D189">
        <v>35749373</v>
      </c>
      <c r="E189">
        <v>1</v>
      </c>
      <c r="F189">
        <v>1</v>
      </c>
      <c r="G189">
        <v>1</v>
      </c>
      <c r="H189">
        <v>3</v>
      </c>
      <c r="I189" t="s">
        <v>494</v>
      </c>
      <c r="J189" t="s">
        <v>495</v>
      </c>
      <c r="K189" t="s">
        <v>496</v>
      </c>
      <c r="L189">
        <v>1455</v>
      </c>
      <c r="N189">
        <v>1013</v>
      </c>
      <c r="O189" t="s">
        <v>162</v>
      </c>
      <c r="P189" t="s">
        <v>162</v>
      </c>
      <c r="Q189">
        <v>1</v>
      </c>
      <c r="X189">
        <v>0.1</v>
      </c>
      <c r="Y189">
        <v>39</v>
      </c>
      <c r="Z189">
        <v>0</v>
      </c>
      <c r="AA189">
        <v>0</v>
      </c>
      <c r="AB189">
        <v>0</v>
      </c>
      <c r="AC189">
        <v>0</v>
      </c>
      <c r="AD189">
        <v>1</v>
      </c>
      <c r="AE189">
        <v>0</v>
      </c>
      <c r="AF189" t="s">
        <v>6</v>
      </c>
      <c r="AG189">
        <v>0.1</v>
      </c>
      <c r="AH189">
        <v>2</v>
      </c>
      <c r="AI189">
        <v>41362070</v>
      </c>
      <c r="AJ189">
        <v>220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  <row r="190" spans="1:44" x14ac:dyDescent="0.2">
      <c r="A190">
        <f>ROW(Source!A79)</f>
        <v>79</v>
      </c>
      <c r="B190">
        <v>41362071</v>
      </c>
      <c r="C190">
        <v>41362067</v>
      </c>
      <c r="D190">
        <v>35691809</v>
      </c>
      <c r="E190">
        <v>66</v>
      </c>
      <c r="F190">
        <v>1</v>
      </c>
      <c r="G190">
        <v>1</v>
      </c>
      <c r="H190">
        <v>3</v>
      </c>
      <c r="I190" t="s">
        <v>370</v>
      </c>
      <c r="J190" t="s">
        <v>6</v>
      </c>
      <c r="K190" t="s">
        <v>371</v>
      </c>
      <c r="L190">
        <v>1374</v>
      </c>
      <c r="N190">
        <v>1013</v>
      </c>
      <c r="O190" t="s">
        <v>372</v>
      </c>
      <c r="P190" t="s">
        <v>372</v>
      </c>
      <c r="Q190">
        <v>1</v>
      </c>
      <c r="X190">
        <v>0.15</v>
      </c>
      <c r="Y190">
        <v>1</v>
      </c>
      <c r="Z190">
        <v>0</v>
      </c>
      <c r="AA190">
        <v>0</v>
      </c>
      <c r="AB190">
        <v>0</v>
      </c>
      <c r="AC190">
        <v>0</v>
      </c>
      <c r="AD190">
        <v>1</v>
      </c>
      <c r="AE190">
        <v>0</v>
      </c>
      <c r="AF190" t="s">
        <v>6</v>
      </c>
      <c r="AG190">
        <v>0.15</v>
      </c>
      <c r="AH190">
        <v>2</v>
      </c>
      <c r="AI190">
        <v>41362071</v>
      </c>
      <c r="AJ190">
        <v>221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</row>
    <row r="191" spans="1:44" x14ac:dyDescent="0.2">
      <c r="A191">
        <f>ROW(Source!A80)</f>
        <v>80</v>
      </c>
      <c r="B191">
        <v>41361912</v>
      </c>
      <c r="C191">
        <v>41361911</v>
      </c>
      <c r="D191">
        <v>35687018</v>
      </c>
      <c r="E191">
        <v>66</v>
      </c>
      <c r="F191">
        <v>1</v>
      </c>
      <c r="G191">
        <v>1</v>
      </c>
      <c r="H191">
        <v>1</v>
      </c>
      <c r="I191" t="s">
        <v>511</v>
      </c>
      <c r="J191" t="s">
        <v>6</v>
      </c>
      <c r="K191" t="s">
        <v>512</v>
      </c>
      <c r="L191">
        <v>1191</v>
      </c>
      <c r="N191">
        <v>1013</v>
      </c>
      <c r="O191" t="s">
        <v>355</v>
      </c>
      <c r="P191" t="s">
        <v>355</v>
      </c>
      <c r="Q191">
        <v>1</v>
      </c>
      <c r="X191">
        <v>0.63</v>
      </c>
      <c r="Y191">
        <v>0</v>
      </c>
      <c r="Z191">
        <v>0</v>
      </c>
      <c r="AA191">
        <v>0</v>
      </c>
      <c r="AB191">
        <v>14.06</v>
      </c>
      <c r="AC191">
        <v>0</v>
      </c>
      <c r="AD191">
        <v>1</v>
      </c>
      <c r="AE191">
        <v>1</v>
      </c>
      <c r="AF191" t="s">
        <v>19</v>
      </c>
      <c r="AG191">
        <v>0.72449999999999992</v>
      </c>
      <c r="AH191">
        <v>2</v>
      </c>
      <c r="AI191">
        <v>41361912</v>
      </c>
      <c r="AJ191">
        <v>222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</row>
    <row r="192" spans="1:44" x14ac:dyDescent="0.2">
      <c r="A192">
        <f>ROW(Source!A80)</f>
        <v>80</v>
      </c>
      <c r="B192">
        <v>41361913</v>
      </c>
      <c r="C192">
        <v>41361911</v>
      </c>
      <c r="D192">
        <v>35702814</v>
      </c>
      <c r="E192">
        <v>1</v>
      </c>
      <c r="F192">
        <v>1</v>
      </c>
      <c r="G192">
        <v>1</v>
      </c>
      <c r="H192">
        <v>3</v>
      </c>
      <c r="I192" t="s">
        <v>513</v>
      </c>
      <c r="J192" t="s">
        <v>514</v>
      </c>
      <c r="K192" t="s">
        <v>515</v>
      </c>
      <c r="L192">
        <v>1346</v>
      </c>
      <c r="N192">
        <v>1009</v>
      </c>
      <c r="O192" t="s">
        <v>359</v>
      </c>
      <c r="P192" t="s">
        <v>359</v>
      </c>
      <c r="Q192">
        <v>1</v>
      </c>
      <c r="X192">
        <v>1.6E-2</v>
      </c>
      <c r="Y192">
        <v>38.89</v>
      </c>
      <c r="Z192">
        <v>0</v>
      </c>
      <c r="AA192">
        <v>0</v>
      </c>
      <c r="AB192">
        <v>0</v>
      </c>
      <c r="AC192">
        <v>0</v>
      </c>
      <c r="AD192">
        <v>1</v>
      </c>
      <c r="AE192">
        <v>0</v>
      </c>
      <c r="AF192" t="s">
        <v>6</v>
      </c>
      <c r="AG192">
        <v>1.6E-2</v>
      </c>
      <c r="AH192">
        <v>2</v>
      </c>
      <c r="AI192">
        <v>41361913</v>
      </c>
      <c r="AJ192">
        <v>223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</row>
    <row r="193" spans="1:44" x14ac:dyDescent="0.2">
      <c r="A193">
        <f>ROW(Source!A80)</f>
        <v>80</v>
      </c>
      <c r="B193">
        <v>41361914</v>
      </c>
      <c r="C193">
        <v>41361911</v>
      </c>
      <c r="D193">
        <v>35691809</v>
      </c>
      <c r="E193">
        <v>66</v>
      </c>
      <c r="F193">
        <v>1</v>
      </c>
      <c r="G193">
        <v>1</v>
      </c>
      <c r="H193">
        <v>3</v>
      </c>
      <c r="I193" t="s">
        <v>370</v>
      </c>
      <c r="J193" t="s">
        <v>6</v>
      </c>
      <c r="K193" t="s">
        <v>371</v>
      </c>
      <c r="L193">
        <v>1374</v>
      </c>
      <c r="N193">
        <v>1013</v>
      </c>
      <c r="O193" t="s">
        <v>372</v>
      </c>
      <c r="P193" t="s">
        <v>372</v>
      </c>
      <c r="Q193">
        <v>1</v>
      </c>
      <c r="X193">
        <v>0.18</v>
      </c>
      <c r="Y193">
        <v>1</v>
      </c>
      <c r="Z193">
        <v>0</v>
      </c>
      <c r="AA193">
        <v>0</v>
      </c>
      <c r="AB193">
        <v>0</v>
      </c>
      <c r="AC193">
        <v>0</v>
      </c>
      <c r="AD193">
        <v>1</v>
      </c>
      <c r="AE193">
        <v>0</v>
      </c>
      <c r="AF193" t="s">
        <v>6</v>
      </c>
      <c r="AG193">
        <v>0.18</v>
      </c>
      <c r="AH193">
        <v>2</v>
      </c>
      <c r="AI193">
        <v>41361914</v>
      </c>
      <c r="AJ193">
        <v>224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</row>
    <row r="194" spans="1:44" x14ac:dyDescent="0.2">
      <c r="A194">
        <f>ROW(Source!A81)</f>
        <v>81</v>
      </c>
      <c r="B194">
        <v>40125687</v>
      </c>
      <c r="C194">
        <v>40125682</v>
      </c>
      <c r="D194">
        <v>35686963</v>
      </c>
      <c r="E194">
        <v>66</v>
      </c>
      <c r="F194">
        <v>1</v>
      </c>
      <c r="G194">
        <v>1</v>
      </c>
      <c r="H194">
        <v>1</v>
      </c>
      <c r="I194" t="s">
        <v>516</v>
      </c>
      <c r="J194" t="s">
        <v>6</v>
      </c>
      <c r="K194" t="s">
        <v>517</v>
      </c>
      <c r="L194">
        <v>1191</v>
      </c>
      <c r="N194">
        <v>1013</v>
      </c>
      <c r="O194" t="s">
        <v>355</v>
      </c>
      <c r="P194" t="s">
        <v>355</v>
      </c>
      <c r="Q194">
        <v>1</v>
      </c>
      <c r="X194">
        <v>0.63</v>
      </c>
      <c r="Y194">
        <v>0</v>
      </c>
      <c r="Z194">
        <v>0</v>
      </c>
      <c r="AA194">
        <v>0</v>
      </c>
      <c r="AB194">
        <v>12.92</v>
      </c>
      <c r="AC194">
        <v>0</v>
      </c>
      <c r="AD194">
        <v>1</v>
      </c>
      <c r="AE194">
        <v>1</v>
      </c>
      <c r="AF194" t="s">
        <v>19</v>
      </c>
      <c r="AG194">
        <v>0.72449999999999992</v>
      </c>
      <c r="AH194">
        <v>2</v>
      </c>
      <c r="AI194">
        <v>40125683</v>
      </c>
      <c r="AJ194">
        <v>225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</row>
    <row r="195" spans="1:44" x14ac:dyDescent="0.2">
      <c r="A195">
        <f>ROW(Source!A81)</f>
        <v>81</v>
      </c>
      <c r="B195">
        <v>40125688</v>
      </c>
      <c r="C195">
        <v>40125682</v>
      </c>
      <c r="D195">
        <v>35698631</v>
      </c>
      <c r="E195">
        <v>1</v>
      </c>
      <c r="F195">
        <v>1</v>
      </c>
      <c r="G195">
        <v>1</v>
      </c>
      <c r="H195">
        <v>2</v>
      </c>
      <c r="I195" t="s">
        <v>518</v>
      </c>
      <c r="J195" t="s">
        <v>519</v>
      </c>
      <c r="K195" t="s">
        <v>520</v>
      </c>
      <c r="L195">
        <v>1367</v>
      </c>
      <c r="N195">
        <v>1011</v>
      </c>
      <c r="O195" t="s">
        <v>380</v>
      </c>
      <c r="P195" t="s">
        <v>380</v>
      </c>
      <c r="Q195">
        <v>1</v>
      </c>
      <c r="X195">
        <v>0.24</v>
      </c>
      <c r="Y195">
        <v>0</v>
      </c>
      <c r="Z195">
        <v>12.14</v>
      </c>
      <c r="AA195">
        <v>0</v>
      </c>
      <c r="AB195">
        <v>0</v>
      </c>
      <c r="AC195">
        <v>0</v>
      </c>
      <c r="AD195">
        <v>1</v>
      </c>
      <c r="AE195">
        <v>0</v>
      </c>
      <c r="AF195" t="s">
        <v>19</v>
      </c>
      <c r="AG195">
        <v>0.27599999999999997</v>
      </c>
      <c r="AH195">
        <v>2</v>
      </c>
      <c r="AI195">
        <v>40125684</v>
      </c>
      <c r="AJ195">
        <v>226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</row>
    <row r="196" spans="1:44" x14ac:dyDescent="0.2">
      <c r="A196">
        <f>ROW(Source!A81)</f>
        <v>81</v>
      </c>
      <c r="B196">
        <v>40125689</v>
      </c>
      <c r="C196">
        <v>40125682</v>
      </c>
      <c r="D196">
        <v>35699267</v>
      </c>
      <c r="E196">
        <v>1</v>
      </c>
      <c r="F196">
        <v>1</v>
      </c>
      <c r="G196">
        <v>1</v>
      </c>
      <c r="H196">
        <v>2</v>
      </c>
      <c r="I196" t="s">
        <v>521</v>
      </c>
      <c r="J196" t="s">
        <v>522</v>
      </c>
      <c r="K196" t="s">
        <v>523</v>
      </c>
      <c r="L196">
        <v>1367</v>
      </c>
      <c r="N196">
        <v>1011</v>
      </c>
      <c r="O196" t="s">
        <v>380</v>
      </c>
      <c r="P196" t="s">
        <v>380</v>
      </c>
      <c r="Q196">
        <v>1</v>
      </c>
      <c r="X196">
        <v>0.43</v>
      </c>
      <c r="Y196">
        <v>0</v>
      </c>
      <c r="Z196">
        <v>10.62</v>
      </c>
      <c r="AA196">
        <v>0</v>
      </c>
      <c r="AB196">
        <v>0</v>
      </c>
      <c r="AC196">
        <v>0</v>
      </c>
      <c r="AD196">
        <v>1</v>
      </c>
      <c r="AE196">
        <v>0</v>
      </c>
      <c r="AF196" t="s">
        <v>19</v>
      </c>
      <c r="AG196">
        <v>0.49449999999999994</v>
      </c>
      <c r="AH196">
        <v>2</v>
      </c>
      <c r="AI196">
        <v>40125685</v>
      </c>
      <c r="AJ196">
        <v>227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</row>
    <row r="197" spans="1:44" x14ac:dyDescent="0.2">
      <c r="A197">
        <f>ROW(Source!A81)</f>
        <v>81</v>
      </c>
      <c r="B197">
        <v>40125690</v>
      </c>
      <c r="C197">
        <v>40125682</v>
      </c>
      <c r="D197">
        <v>35691809</v>
      </c>
      <c r="E197">
        <v>66</v>
      </c>
      <c r="F197">
        <v>1</v>
      </c>
      <c r="G197">
        <v>1</v>
      </c>
      <c r="H197">
        <v>3</v>
      </c>
      <c r="I197" t="s">
        <v>370</v>
      </c>
      <c r="J197" t="s">
        <v>6</v>
      </c>
      <c r="K197" t="s">
        <v>371</v>
      </c>
      <c r="L197">
        <v>1374</v>
      </c>
      <c r="N197">
        <v>1013</v>
      </c>
      <c r="O197" t="s">
        <v>372</v>
      </c>
      <c r="P197" t="s">
        <v>372</v>
      </c>
      <c r="Q197">
        <v>1</v>
      </c>
      <c r="X197">
        <v>0.16</v>
      </c>
      <c r="Y197">
        <v>1</v>
      </c>
      <c r="Z197">
        <v>0</v>
      </c>
      <c r="AA197">
        <v>0</v>
      </c>
      <c r="AB197">
        <v>0</v>
      </c>
      <c r="AC197">
        <v>0</v>
      </c>
      <c r="AD197">
        <v>1</v>
      </c>
      <c r="AE197">
        <v>0</v>
      </c>
      <c r="AF197" t="s">
        <v>6</v>
      </c>
      <c r="AG197">
        <v>0.16</v>
      </c>
      <c r="AH197">
        <v>2</v>
      </c>
      <c r="AI197">
        <v>40125686</v>
      </c>
      <c r="AJ197">
        <v>228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</row>
    <row r="198" spans="1:44" x14ac:dyDescent="0.2">
      <c r="A198">
        <f>ROW(Source!A82)</f>
        <v>82</v>
      </c>
      <c r="B198">
        <v>41361930</v>
      </c>
      <c r="C198">
        <v>41361915</v>
      </c>
      <c r="D198">
        <v>35687075</v>
      </c>
      <c r="E198">
        <v>66</v>
      </c>
      <c r="F198">
        <v>1</v>
      </c>
      <c r="G198">
        <v>1</v>
      </c>
      <c r="H198">
        <v>1</v>
      </c>
      <c r="I198" t="s">
        <v>524</v>
      </c>
      <c r="J198" t="s">
        <v>6</v>
      </c>
      <c r="K198" t="s">
        <v>525</v>
      </c>
      <c r="L198">
        <v>1369</v>
      </c>
      <c r="N198">
        <v>1013</v>
      </c>
      <c r="O198" t="s">
        <v>526</v>
      </c>
      <c r="P198" t="s">
        <v>526</v>
      </c>
      <c r="Q198">
        <v>1</v>
      </c>
      <c r="X198">
        <v>66</v>
      </c>
      <c r="Y198">
        <v>0</v>
      </c>
      <c r="Z198">
        <v>0</v>
      </c>
      <c r="AA198">
        <v>0</v>
      </c>
      <c r="AB198">
        <v>15.49</v>
      </c>
      <c r="AC198">
        <v>0</v>
      </c>
      <c r="AD198">
        <v>1</v>
      </c>
      <c r="AE198">
        <v>1</v>
      </c>
      <c r="AF198" t="s">
        <v>6</v>
      </c>
      <c r="AG198">
        <v>66</v>
      </c>
      <c r="AH198">
        <v>2</v>
      </c>
      <c r="AI198">
        <v>41361916</v>
      </c>
      <c r="AJ198">
        <v>229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</row>
    <row r="199" spans="1:44" x14ac:dyDescent="0.2">
      <c r="A199">
        <f>ROW(Source!A82)</f>
        <v>82</v>
      </c>
      <c r="B199">
        <v>41361931</v>
      </c>
      <c r="C199">
        <v>41361915</v>
      </c>
      <c r="D199">
        <v>35687077</v>
      </c>
      <c r="E199">
        <v>66</v>
      </c>
      <c r="F199">
        <v>1</v>
      </c>
      <c r="G199">
        <v>1</v>
      </c>
      <c r="H199">
        <v>1</v>
      </c>
      <c r="I199" t="s">
        <v>527</v>
      </c>
      <c r="J199" t="s">
        <v>6</v>
      </c>
      <c r="K199" t="s">
        <v>528</v>
      </c>
      <c r="L199">
        <v>1369</v>
      </c>
      <c r="N199">
        <v>1013</v>
      </c>
      <c r="O199" t="s">
        <v>526</v>
      </c>
      <c r="P199" t="s">
        <v>526</v>
      </c>
      <c r="Q199">
        <v>1</v>
      </c>
      <c r="X199">
        <v>165</v>
      </c>
      <c r="Y199">
        <v>0</v>
      </c>
      <c r="Z199">
        <v>0</v>
      </c>
      <c r="AA199">
        <v>0</v>
      </c>
      <c r="AB199">
        <v>14.09</v>
      </c>
      <c r="AC199">
        <v>0</v>
      </c>
      <c r="AD199">
        <v>1</v>
      </c>
      <c r="AE199">
        <v>1</v>
      </c>
      <c r="AF199" t="s">
        <v>6</v>
      </c>
      <c r="AG199">
        <v>165</v>
      </c>
      <c r="AH199">
        <v>2</v>
      </c>
      <c r="AI199">
        <v>41361917</v>
      </c>
      <c r="AJ199">
        <v>230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</row>
    <row r="200" spans="1:44" x14ac:dyDescent="0.2">
      <c r="A200">
        <f>ROW(Source!A82)</f>
        <v>82</v>
      </c>
      <c r="B200">
        <v>41361932</v>
      </c>
      <c r="C200">
        <v>41361915</v>
      </c>
      <c r="D200">
        <v>35687081</v>
      </c>
      <c r="E200">
        <v>66</v>
      </c>
      <c r="F200">
        <v>1</v>
      </c>
      <c r="G200">
        <v>1</v>
      </c>
      <c r="H200">
        <v>1</v>
      </c>
      <c r="I200" t="s">
        <v>529</v>
      </c>
      <c r="J200" t="s">
        <v>6</v>
      </c>
      <c r="K200" t="s">
        <v>530</v>
      </c>
      <c r="L200">
        <v>1369</v>
      </c>
      <c r="N200">
        <v>1013</v>
      </c>
      <c r="O200" t="s">
        <v>526</v>
      </c>
      <c r="P200" t="s">
        <v>526</v>
      </c>
      <c r="Q200">
        <v>1</v>
      </c>
      <c r="X200">
        <v>33</v>
      </c>
      <c r="Y200">
        <v>0</v>
      </c>
      <c r="Z200">
        <v>0</v>
      </c>
      <c r="AA200">
        <v>0</v>
      </c>
      <c r="AB200">
        <v>12.69</v>
      </c>
      <c r="AC200">
        <v>0</v>
      </c>
      <c r="AD200">
        <v>1</v>
      </c>
      <c r="AE200">
        <v>1</v>
      </c>
      <c r="AF200" t="s">
        <v>6</v>
      </c>
      <c r="AG200">
        <v>33</v>
      </c>
      <c r="AH200">
        <v>2</v>
      </c>
      <c r="AI200">
        <v>41361918</v>
      </c>
      <c r="AJ200">
        <v>231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</row>
    <row r="201" spans="1:44" x14ac:dyDescent="0.2">
      <c r="A201">
        <f>ROW(Source!A82)</f>
        <v>82</v>
      </c>
      <c r="B201">
        <v>41361933</v>
      </c>
      <c r="C201">
        <v>41361915</v>
      </c>
      <c r="D201">
        <v>35687086</v>
      </c>
      <c r="E201">
        <v>66</v>
      </c>
      <c r="F201">
        <v>1</v>
      </c>
      <c r="G201">
        <v>1</v>
      </c>
      <c r="H201">
        <v>1</v>
      </c>
      <c r="I201" t="s">
        <v>531</v>
      </c>
      <c r="J201" t="s">
        <v>6</v>
      </c>
      <c r="K201" t="s">
        <v>532</v>
      </c>
      <c r="L201">
        <v>1369</v>
      </c>
      <c r="N201">
        <v>1013</v>
      </c>
      <c r="O201" t="s">
        <v>526</v>
      </c>
      <c r="P201" t="s">
        <v>526</v>
      </c>
      <c r="Q201">
        <v>1</v>
      </c>
      <c r="X201">
        <v>66</v>
      </c>
      <c r="Y201">
        <v>0</v>
      </c>
      <c r="Z201">
        <v>0</v>
      </c>
      <c r="AA201">
        <v>0</v>
      </c>
      <c r="AB201">
        <v>16.93</v>
      </c>
      <c r="AC201">
        <v>0</v>
      </c>
      <c r="AD201">
        <v>1</v>
      </c>
      <c r="AE201">
        <v>1</v>
      </c>
      <c r="AF201" t="s">
        <v>6</v>
      </c>
      <c r="AG201">
        <v>66</v>
      </c>
      <c r="AH201">
        <v>2</v>
      </c>
      <c r="AI201">
        <v>41361919</v>
      </c>
      <c r="AJ201">
        <v>232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</row>
    <row r="202" spans="1:44" x14ac:dyDescent="0.2">
      <c r="A202">
        <f>ROW(Source!A83)</f>
        <v>83</v>
      </c>
      <c r="B202">
        <v>41361921</v>
      </c>
      <c r="C202">
        <v>41361920</v>
      </c>
      <c r="D202">
        <v>35687075</v>
      </c>
      <c r="E202">
        <v>66</v>
      </c>
      <c r="F202">
        <v>1</v>
      </c>
      <c r="G202">
        <v>1</v>
      </c>
      <c r="H202">
        <v>1</v>
      </c>
      <c r="I202" t="s">
        <v>524</v>
      </c>
      <c r="J202" t="s">
        <v>6</v>
      </c>
      <c r="K202" t="s">
        <v>525</v>
      </c>
      <c r="L202">
        <v>1369</v>
      </c>
      <c r="N202">
        <v>1013</v>
      </c>
      <c r="O202" t="s">
        <v>526</v>
      </c>
      <c r="P202" t="s">
        <v>526</v>
      </c>
      <c r="Q202">
        <v>1</v>
      </c>
      <c r="X202">
        <v>1.5820000000000001</v>
      </c>
      <c r="Y202">
        <v>0</v>
      </c>
      <c r="Z202">
        <v>0</v>
      </c>
      <c r="AA202">
        <v>0</v>
      </c>
      <c r="AB202">
        <v>15.49</v>
      </c>
      <c r="AC202">
        <v>0</v>
      </c>
      <c r="AD202">
        <v>1</v>
      </c>
      <c r="AE202">
        <v>1</v>
      </c>
      <c r="AF202" t="s">
        <v>6</v>
      </c>
      <c r="AG202">
        <v>1.5820000000000001</v>
      </c>
      <c r="AH202">
        <v>2</v>
      </c>
      <c r="AI202">
        <v>41361921</v>
      </c>
      <c r="AJ202">
        <v>233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</row>
    <row r="203" spans="1:44" x14ac:dyDescent="0.2">
      <c r="A203">
        <f>ROW(Source!A83)</f>
        <v>83</v>
      </c>
      <c r="B203">
        <v>41361922</v>
      </c>
      <c r="C203">
        <v>41361920</v>
      </c>
      <c r="D203">
        <v>35687077</v>
      </c>
      <c r="E203">
        <v>66</v>
      </c>
      <c r="F203">
        <v>1</v>
      </c>
      <c r="G203">
        <v>1</v>
      </c>
      <c r="H203">
        <v>1</v>
      </c>
      <c r="I203" t="s">
        <v>527</v>
      </c>
      <c r="J203" t="s">
        <v>6</v>
      </c>
      <c r="K203" t="s">
        <v>528</v>
      </c>
      <c r="L203">
        <v>1369</v>
      </c>
      <c r="N203">
        <v>1013</v>
      </c>
      <c r="O203" t="s">
        <v>526</v>
      </c>
      <c r="P203" t="s">
        <v>526</v>
      </c>
      <c r="Q203">
        <v>1</v>
      </c>
      <c r="X203">
        <v>3.9550000000000001</v>
      </c>
      <c r="Y203">
        <v>0</v>
      </c>
      <c r="Z203">
        <v>0</v>
      </c>
      <c r="AA203">
        <v>0</v>
      </c>
      <c r="AB203">
        <v>14.09</v>
      </c>
      <c r="AC203">
        <v>0</v>
      </c>
      <c r="AD203">
        <v>1</v>
      </c>
      <c r="AE203">
        <v>1</v>
      </c>
      <c r="AF203" t="s">
        <v>6</v>
      </c>
      <c r="AG203">
        <v>3.9550000000000001</v>
      </c>
      <c r="AH203">
        <v>2</v>
      </c>
      <c r="AI203">
        <v>41361922</v>
      </c>
      <c r="AJ203">
        <v>234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</row>
    <row r="204" spans="1:44" x14ac:dyDescent="0.2">
      <c r="A204">
        <f>ROW(Source!A83)</f>
        <v>83</v>
      </c>
      <c r="B204">
        <v>41361923</v>
      </c>
      <c r="C204">
        <v>41361920</v>
      </c>
      <c r="D204">
        <v>35687081</v>
      </c>
      <c r="E204">
        <v>66</v>
      </c>
      <c r="F204">
        <v>1</v>
      </c>
      <c r="G204">
        <v>1</v>
      </c>
      <c r="H204">
        <v>1</v>
      </c>
      <c r="I204" t="s">
        <v>529</v>
      </c>
      <c r="J204" t="s">
        <v>6</v>
      </c>
      <c r="K204" t="s">
        <v>530</v>
      </c>
      <c r="L204">
        <v>1369</v>
      </c>
      <c r="N204">
        <v>1013</v>
      </c>
      <c r="O204" t="s">
        <v>526</v>
      </c>
      <c r="P204" t="s">
        <v>526</v>
      </c>
      <c r="Q204">
        <v>1</v>
      </c>
      <c r="X204">
        <v>0.79100000000000004</v>
      </c>
      <c r="Y204">
        <v>0</v>
      </c>
      <c r="Z204">
        <v>0</v>
      </c>
      <c r="AA204">
        <v>0</v>
      </c>
      <c r="AB204">
        <v>12.69</v>
      </c>
      <c r="AC204">
        <v>0</v>
      </c>
      <c r="AD204">
        <v>1</v>
      </c>
      <c r="AE204">
        <v>1</v>
      </c>
      <c r="AF204" t="s">
        <v>6</v>
      </c>
      <c r="AG204">
        <v>0.79100000000000004</v>
      </c>
      <c r="AH204">
        <v>2</v>
      </c>
      <c r="AI204">
        <v>41361923</v>
      </c>
      <c r="AJ204">
        <v>235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</row>
    <row r="205" spans="1:44" x14ac:dyDescent="0.2">
      <c r="A205">
        <f>ROW(Source!A83)</f>
        <v>83</v>
      </c>
      <c r="B205">
        <v>41361924</v>
      </c>
      <c r="C205">
        <v>41361920</v>
      </c>
      <c r="D205">
        <v>35687086</v>
      </c>
      <c r="E205">
        <v>66</v>
      </c>
      <c r="F205">
        <v>1</v>
      </c>
      <c r="G205">
        <v>1</v>
      </c>
      <c r="H205">
        <v>1</v>
      </c>
      <c r="I205" t="s">
        <v>531</v>
      </c>
      <c r="J205" t="s">
        <v>6</v>
      </c>
      <c r="K205" t="s">
        <v>532</v>
      </c>
      <c r="L205">
        <v>1369</v>
      </c>
      <c r="N205">
        <v>1013</v>
      </c>
      <c r="O205" t="s">
        <v>526</v>
      </c>
      <c r="P205" t="s">
        <v>526</v>
      </c>
      <c r="Q205">
        <v>1</v>
      </c>
      <c r="X205">
        <v>1.5820000000000001</v>
      </c>
      <c r="Y205">
        <v>0</v>
      </c>
      <c r="Z205">
        <v>0</v>
      </c>
      <c r="AA205">
        <v>0</v>
      </c>
      <c r="AB205">
        <v>16.93</v>
      </c>
      <c r="AC205">
        <v>0</v>
      </c>
      <c r="AD205">
        <v>1</v>
      </c>
      <c r="AE205">
        <v>1</v>
      </c>
      <c r="AF205" t="s">
        <v>6</v>
      </c>
      <c r="AG205">
        <v>1.5820000000000001</v>
      </c>
      <c r="AH205">
        <v>2</v>
      </c>
      <c r="AI205">
        <v>41361924</v>
      </c>
      <c r="AJ205">
        <v>236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</row>
    <row r="206" spans="1:44" x14ac:dyDescent="0.2">
      <c r="A206">
        <f>ROW(Source!A84)</f>
        <v>84</v>
      </c>
      <c r="B206">
        <v>41361935</v>
      </c>
      <c r="C206">
        <v>41361934</v>
      </c>
      <c r="D206">
        <v>35687075</v>
      </c>
      <c r="E206">
        <v>66</v>
      </c>
      <c r="F206">
        <v>1</v>
      </c>
      <c r="G206">
        <v>1</v>
      </c>
      <c r="H206">
        <v>1</v>
      </c>
      <c r="I206" t="s">
        <v>524</v>
      </c>
      <c r="J206" t="s">
        <v>6</v>
      </c>
      <c r="K206" t="s">
        <v>525</v>
      </c>
      <c r="L206">
        <v>1369</v>
      </c>
      <c r="N206">
        <v>1013</v>
      </c>
      <c r="O206" t="s">
        <v>526</v>
      </c>
      <c r="P206" t="s">
        <v>526</v>
      </c>
      <c r="Q206">
        <v>1</v>
      </c>
      <c r="X206">
        <v>0.8</v>
      </c>
      <c r="Y206">
        <v>0</v>
      </c>
      <c r="Z206">
        <v>0</v>
      </c>
      <c r="AA206">
        <v>0</v>
      </c>
      <c r="AB206">
        <v>15.49</v>
      </c>
      <c r="AC206">
        <v>0</v>
      </c>
      <c r="AD206">
        <v>1</v>
      </c>
      <c r="AE206">
        <v>1</v>
      </c>
      <c r="AF206" t="s">
        <v>6</v>
      </c>
      <c r="AG206">
        <v>0.8</v>
      </c>
      <c r="AH206">
        <v>2</v>
      </c>
      <c r="AI206">
        <v>41361935</v>
      </c>
      <c r="AJ206">
        <v>237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</row>
    <row r="207" spans="1:44" x14ac:dyDescent="0.2">
      <c r="A207">
        <f>ROW(Source!A84)</f>
        <v>84</v>
      </c>
      <c r="B207">
        <v>41361936</v>
      </c>
      <c r="C207">
        <v>41361934</v>
      </c>
      <c r="D207">
        <v>35687077</v>
      </c>
      <c r="E207">
        <v>66</v>
      </c>
      <c r="F207">
        <v>1</v>
      </c>
      <c r="G207">
        <v>1</v>
      </c>
      <c r="H207">
        <v>1</v>
      </c>
      <c r="I207" t="s">
        <v>527</v>
      </c>
      <c r="J207" t="s">
        <v>6</v>
      </c>
      <c r="K207" t="s">
        <v>528</v>
      </c>
      <c r="L207">
        <v>1369</v>
      </c>
      <c r="N207">
        <v>1013</v>
      </c>
      <c r="O207" t="s">
        <v>526</v>
      </c>
      <c r="P207" t="s">
        <v>526</v>
      </c>
      <c r="Q207">
        <v>1</v>
      </c>
      <c r="X207">
        <v>0.67</v>
      </c>
      <c r="Y207">
        <v>0</v>
      </c>
      <c r="Z207">
        <v>0</v>
      </c>
      <c r="AA207">
        <v>0</v>
      </c>
      <c r="AB207">
        <v>14.09</v>
      </c>
      <c r="AC207">
        <v>0</v>
      </c>
      <c r="AD207">
        <v>1</v>
      </c>
      <c r="AE207">
        <v>1</v>
      </c>
      <c r="AF207" t="s">
        <v>6</v>
      </c>
      <c r="AG207">
        <v>0.67</v>
      </c>
      <c r="AH207">
        <v>2</v>
      </c>
      <c r="AI207">
        <v>41361936</v>
      </c>
      <c r="AJ207">
        <v>238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</row>
    <row r="208" spans="1:44" x14ac:dyDescent="0.2">
      <c r="A208">
        <f>ROW(Source!A84)</f>
        <v>84</v>
      </c>
      <c r="B208">
        <v>41361937</v>
      </c>
      <c r="C208">
        <v>41361934</v>
      </c>
      <c r="D208">
        <v>35687086</v>
      </c>
      <c r="E208">
        <v>66</v>
      </c>
      <c r="F208">
        <v>1</v>
      </c>
      <c r="G208">
        <v>1</v>
      </c>
      <c r="H208">
        <v>1</v>
      </c>
      <c r="I208" t="s">
        <v>531</v>
      </c>
      <c r="J208" t="s">
        <v>6</v>
      </c>
      <c r="K208" t="s">
        <v>532</v>
      </c>
      <c r="L208">
        <v>1369</v>
      </c>
      <c r="N208">
        <v>1013</v>
      </c>
      <c r="O208" t="s">
        <v>526</v>
      </c>
      <c r="P208" t="s">
        <v>526</v>
      </c>
      <c r="Q208">
        <v>1</v>
      </c>
      <c r="X208">
        <v>1.02</v>
      </c>
      <c r="Y208">
        <v>0</v>
      </c>
      <c r="Z208">
        <v>0</v>
      </c>
      <c r="AA208">
        <v>0</v>
      </c>
      <c r="AB208">
        <v>16.93</v>
      </c>
      <c r="AC208">
        <v>0</v>
      </c>
      <c r="AD208">
        <v>1</v>
      </c>
      <c r="AE208">
        <v>1</v>
      </c>
      <c r="AF208" t="s">
        <v>6</v>
      </c>
      <c r="AG208">
        <v>1.02</v>
      </c>
      <c r="AH208">
        <v>2</v>
      </c>
      <c r="AI208">
        <v>41361937</v>
      </c>
      <c r="AJ208">
        <v>239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Смета 12 гр. по ФЕР</vt:lpstr>
      <vt:lpstr>Source</vt:lpstr>
      <vt:lpstr>SourceObSm</vt:lpstr>
      <vt:lpstr>SmtRes</vt:lpstr>
      <vt:lpstr>EtalonRes</vt:lpstr>
      <vt:lpstr>'Смета 12 гр. по ФЕР'!Заголовки_для_печати</vt:lpstr>
      <vt:lpstr>'Смета 12 гр. по ФЕР'!Область_печати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Татьяна Сергеевна</dc:creator>
  <cp:lastModifiedBy>Шубчик Елена Валентиновна</cp:lastModifiedBy>
  <dcterms:created xsi:type="dcterms:W3CDTF">2022-07-18T08:04:15Z</dcterms:created>
  <dcterms:modified xsi:type="dcterms:W3CDTF">2022-08-08T07:24:23Z</dcterms:modified>
</cp:coreProperties>
</file>